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bifa-projekte\7 Chemische Verfahrenstechnik und Analytik\730638 ITAD Aktualisierung Praxisleitfaden 2022\700_Bericht\"/>
    </mc:Choice>
  </mc:AlternateContent>
  <xr:revisionPtr revIDLastSave="0" documentId="13_ncr:1_{F65BEB4F-3D83-4009-BB54-3B33A5A7E6EF}" xr6:coauthVersionLast="47" xr6:coauthVersionMax="47" xr10:uidLastSave="{00000000-0000-0000-0000-000000000000}"/>
  <bookViews>
    <workbookView xWindow="23892" yWindow="-2880" windowWidth="29016" windowHeight="15972" xr2:uid="{A360CA7A-4F7D-4666-A3B1-3180A2550B17}"/>
  </bookViews>
  <sheets>
    <sheet name="Info" sheetId="4" r:id="rId1"/>
    <sheet name="Übernahme_Werte" sheetId="3" r:id="rId2"/>
    <sheet name="für_Einstufung" sheetId="2" r:id="rId3"/>
    <sheet name="Hazard_Index" sheetId="1" r:id="rId4"/>
    <sheet name="Plausibilitätsprüfungen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1" i="1" l="1"/>
  <c r="Z41" i="1"/>
  <c r="H41" i="1"/>
  <c r="K41" i="1" s="1"/>
  <c r="H40" i="1"/>
  <c r="AF40" i="1" s="1"/>
  <c r="H14" i="1"/>
  <c r="K14" i="1" s="1"/>
  <c r="R41" i="1"/>
  <c r="N41" i="1"/>
  <c r="O117" i="1"/>
  <c r="O71" i="1"/>
  <c r="S125" i="1"/>
  <c r="U124" i="1"/>
  <c r="Q70" i="1"/>
  <c r="Q123" i="1"/>
  <c r="U69" i="1"/>
  <c r="S111" i="1"/>
  <c r="O122" i="1"/>
  <c r="Q139" i="1"/>
  <c r="O112" i="1"/>
  <c r="Q75" i="1"/>
  <c r="Q119" i="1"/>
  <c r="O111" i="1"/>
  <c r="O77" i="1"/>
  <c r="Q125" i="1"/>
  <c r="O74" i="1"/>
  <c r="AM40" i="1"/>
  <c r="O118" i="1"/>
  <c r="S81" i="1"/>
  <c r="Q77" i="1"/>
  <c r="O116" i="1"/>
  <c r="U74" i="1"/>
  <c r="S141" i="1"/>
  <c r="S82" i="1"/>
  <c r="Q142" i="1"/>
  <c r="U118" i="1"/>
  <c r="O142" i="1"/>
  <c r="U116" i="1"/>
  <c r="X41" i="1"/>
  <c r="T41" i="1"/>
  <c r="Q112" i="1"/>
  <c r="Q76" i="1"/>
  <c r="U139" i="1"/>
  <c r="U80" i="1"/>
  <c r="S140" i="1"/>
  <c r="S119" i="1"/>
  <c r="O139" i="1"/>
  <c r="U82" i="1"/>
  <c r="U142" i="1"/>
  <c r="S122" i="1"/>
  <c r="Q113" i="1"/>
  <c r="U68" i="1"/>
  <c r="S75" i="1"/>
  <c r="O110" i="1"/>
  <c r="O141" i="1"/>
  <c r="Q124" i="1"/>
  <c r="U71" i="1"/>
  <c r="Q110" i="1"/>
  <c r="Q68" i="1"/>
  <c r="S139" i="1"/>
  <c r="X40" i="1"/>
  <c r="U81" i="1"/>
  <c r="S71" i="1"/>
  <c r="U141" i="1"/>
  <c r="S76" i="1"/>
  <c r="O124" i="1"/>
  <c r="Q80" i="1"/>
  <c r="S117" i="1"/>
  <c r="S123" i="1"/>
  <c r="P41" i="1"/>
  <c r="L40" i="1"/>
  <c r="O81" i="1"/>
  <c r="Q69" i="1"/>
  <c r="S142" i="1"/>
  <c r="U113" i="1"/>
  <c r="Q122" i="1"/>
  <c r="U83" i="1"/>
  <c r="S116" i="1"/>
  <c r="U76" i="1"/>
  <c r="O125" i="1"/>
  <c r="O140" i="1"/>
  <c r="S110" i="1"/>
  <c r="S74" i="1"/>
  <c r="U140" i="1"/>
  <c r="Q82" i="1"/>
  <c r="Q141" i="1"/>
  <c r="U111" i="1"/>
  <c r="Q116" i="1"/>
  <c r="U123" i="1"/>
  <c r="U122" i="1"/>
  <c r="O82" i="1"/>
  <c r="L14" i="1"/>
  <c r="U75" i="1"/>
  <c r="S112" i="1"/>
  <c r="O119" i="1"/>
  <c r="O83" i="1"/>
  <c r="U117" i="1"/>
  <c r="Q74" i="1"/>
  <c r="S70" i="1"/>
  <c r="O76" i="1"/>
  <c r="AM41" i="1"/>
  <c r="V41" i="1"/>
  <c r="Q140" i="1"/>
  <c r="O75" i="1"/>
  <c r="O123" i="1"/>
  <c r="U125" i="1"/>
  <c r="S83" i="1"/>
  <c r="Q111" i="1"/>
  <c r="U77" i="1"/>
  <c r="AM14" i="1"/>
  <c r="S69" i="1"/>
  <c r="S80" i="1"/>
  <c r="X14" i="1"/>
  <c r="Q81" i="1"/>
  <c r="Q71" i="1"/>
  <c r="S124" i="1"/>
  <c r="Q118" i="1"/>
  <c r="S118" i="1"/>
  <c r="O80" i="1"/>
  <c r="Q83" i="1"/>
  <c r="U70" i="1"/>
  <c r="O113" i="1"/>
  <c r="O68" i="1"/>
  <c r="S113" i="1"/>
  <c r="O69" i="1"/>
  <c r="U112" i="1"/>
  <c r="Q117" i="1"/>
  <c r="S68" i="1"/>
  <c r="U119" i="1"/>
  <c r="O70" i="1"/>
  <c r="S77" i="1"/>
  <c r="U110" i="1"/>
  <c r="AD41" i="1" l="1"/>
  <c r="AF41" i="1"/>
  <c r="AE41" i="1"/>
  <c r="Y41" i="1"/>
  <c r="AG41" i="1"/>
  <c r="AA41" i="1"/>
  <c r="AC41" i="1"/>
  <c r="AF14" i="1"/>
  <c r="AB14" i="1"/>
  <c r="AD14" i="1"/>
  <c r="K40" i="1"/>
  <c r="AI40" i="1"/>
  <c r="AH14" i="1"/>
  <c r="Z14" i="1"/>
  <c r="Z40" i="1"/>
  <c r="AD40" i="1"/>
  <c r="AH40" i="1"/>
  <c r="AB40" i="1"/>
  <c r="AI14" i="1"/>
  <c r="S148" i="1"/>
  <c r="O145" i="1"/>
  <c r="S145" i="1"/>
  <c r="Q147" i="1"/>
  <c r="U147" i="1"/>
  <c r="Q146" i="1"/>
  <c r="O148" i="1"/>
  <c r="O146" i="1"/>
  <c r="S146" i="1"/>
  <c r="Q148" i="1"/>
  <c r="U148" i="1"/>
  <c r="U146" i="1"/>
  <c r="Q145" i="1"/>
  <c r="U145" i="1"/>
  <c r="O147" i="1"/>
  <c r="S147" i="1"/>
  <c r="R36" i="3" l="1"/>
  <c r="R37" i="3"/>
  <c r="R40" i="3"/>
  <c r="R42" i="3"/>
  <c r="R47" i="3"/>
  <c r="S49" i="3"/>
  <c r="Y15" i="3"/>
  <c r="W15" i="3"/>
  <c r="AC71" i="3"/>
  <c r="AB71" i="3"/>
  <c r="AE71" i="2" s="1"/>
  <c r="AU71" i="2" s="1"/>
  <c r="AC70" i="3"/>
  <c r="AB70" i="3"/>
  <c r="AE70" i="2" s="1"/>
  <c r="AU70" i="2" s="1"/>
  <c r="AC69" i="3"/>
  <c r="AB69" i="3"/>
  <c r="AC68" i="3"/>
  <c r="AB68" i="3"/>
  <c r="AC67" i="3"/>
  <c r="AB67" i="3"/>
  <c r="AC66" i="3"/>
  <c r="AB66" i="3"/>
  <c r="AE66" i="2" s="1"/>
  <c r="AU66" i="2" s="1"/>
  <c r="AC65" i="3"/>
  <c r="AB65" i="3"/>
  <c r="AE65" i="2" s="1"/>
  <c r="AU65" i="2" s="1"/>
  <c r="AC64" i="3"/>
  <c r="AB64" i="3"/>
  <c r="AE64" i="2" s="1"/>
  <c r="AU64" i="2" s="1"/>
  <c r="AC61" i="3"/>
  <c r="AB61" i="3"/>
  <c r="AC60" i="3"/>
  <c r="AB60" i="3"/>
  <c r="AE60" i="2" s="1"/>
  <c r="AU60" i="2" s="1"/>
  <c r="AC59" i="3"/>
  <c r="AB59" i="3"/>
  <c r="AE59" i="2" s="1"/>
  <c r="AU59" i="2" s="1"/>
  <c r="AC58" i="3"/>
  <c r="AB58" i="3"/>
  <c r="AE58" i="2" s="1"/>
  <c r="AU58" i="2" s="1"/>
  <c r="AC57" i="3"/>
  <c r="AB57" i="3"/>
  <c r="AE57" i="2" s="1"/>
  <c r="AU57" i="2" s="1"/>
  <c r="AC56" i="3"/>
  <c r="AF54" i="2" s="1"/>
  <c r="AB56" i="3"/>
  <c r="AE56" i="2" s="1"/>
  <c r="AU56" i="2" s="1"/>
  <c r="AC55" i="3"/>
  <c r="AB55" i="3"/>
  <c r="AE55" i="2" s="1"/>
  <c r="AU55" i="2" s="1"/>
  <c r="AB54" i="3"/>
  <c r="AC53" i="3"/>
  <c r="AB53" i="3"/>
  <c r="AC52" i="3"/>
  <c r="AB52" i="3"/>
  <c r="AE52" i="2" s="1"/>
  <c r="AU52" i="2" s="1"/>
  <c r="AB46" i="3"/>
  <c r="AE46" i="2" s="1"/>
  <c r="AU46" i="2" s="1"/>
  <c r="AC44" i="3"/>
  <c r="AB44" i="3"/>
  <c r="AE44" i="2" s="1"/>
  <c r="AU44" i="2" s="1"/>
  <c r="AB42" i="3"/>
  <c r="AE42" i="2" s="1"/>
  <c r="AU42" i="2" s="1"/>
  <c r="AC40" i="3"/>
  <c r="AB40" i="3"/>
  <c r="AE40" i="2" s="1"/>
  <c r="AU40" i="2" s="1"/>
  <c r="AB38" i="3"/>
  <c r="AE38" i="2" s="1"/>
  <c r="AU38" i="2" s="1"/>
  <c r="AC36" i="3"/>
  <c r="AB36" i="3"/>
  <c r="AE36" i="2" s="1"/>
  <c r="AU36" i="2" s="1"/>
  <c r="AB34" i="3"/>
  <c r="AE34" i="2" s="1"/>
  <c r="AU34" i="2" s="1"/>
  <c r="AC32" i="3"/>
  <c r="AB32" i="3"/>
  <c r="AE32" i="2" s="1"/>
  <c r="AU32" i="2" s="1"/>
  <c r="AB30" i="3"/>
  <c r="AE30" i="2" s="1"/>
  <c r="AU30" i="2" s="1"/>
  <c r="AB28" i="3"/>
  <c r="AE28" i="2" s="1"/>
  <c r="AU28" i="2" s="1"/>
  <c r="AB26" i="3"/>
  <c r="AE26" i="2" s="1"/>
  <c r="AU26" i="2" s="1"/>
  <c r="AB24" i="3"/>
  <c r="AE24" i="2" s="1"/>
  <c r="AU24" i="2" s="1"/>
  <c r="AC23" i="3"/>
  <c r="AB23" i="3"/>
  <c r="AC15" i="3"/>
  <c r="AB15" i="3"/>
  <c r="AC14" i="3"/>
  <c r="AB14" i="3"/>
  <c r="AE14" i="2" s="1"/>
  <c r="AC13" i="3"/>
  <c r="AB13" i="3"/>
  <c r="AC9" i="3"/>
  <c r="AB9" i="3"/>
  <c r="AE9" i="2" s="1"/>
  <c r="AC8" i="3"/>
  <c r="AB8" i="3"/>
  <c r="AC6" i="3"/>
  <c r="AB6" i="3"/>
  <c r="AE6" i="2" s="1"/>
  <c r="AC5" i="3"/>
  <c r="AB5" i="3"/>
  <c r="AB4" i="3"/>
  <c r="AB3" i="3"/>
  <c r="AA71" i="3"/>
  <c r="Z71" i="3"/>
  <c r="AA70" i="3"/>
  <c r="Z70" i="3"/>
  <c r="AC70" i="2" s="1"/>
  <c r="AS70" i="2" s="1"/>
  <c r="AA69" i="3"/>
  <c r="Z69" i="3"/>
  <c r="AA68" i="3"/>
  <c r="Z68" i="3"/>
  <c r="AA67" i="3"/>
  <c r="Z67" i="3"/>
  <c r="AA66" i="3"/>
  <c r="Z66" i="3"/>
  <c r="AA65" i="3"/>
  <c r="Z65" i="3"/>
  <c r="AA64" i="3"/>
  <c r="Z64" i="3"/>
  <c r="AC64" i="2" s="1"/>
  <c r="AS64" i="2" s="1"/>
  <c r="AA61" i="3"/>
  <c r="Z61" i="3"/>
  <c r="AA60" i="3"/>
  <c r="Z60" i="3"/>
  <c r="AC60" i="2" s="1"/>
  <c r="AS60" i="2" s="1"/>
  <c r="AA59" i="3"/>
  <c r="Z59" i="3"/>
  <c r="AA58" i="3"/>
  <c r="Z58" i="3"/>
  <c r="AC58" i="2" s="1"/>
  <c r="AS58" i="2" s="1"/>
  <c r="AA57" i="3"/>
  <c r="Z57" i="3"/>
  <c r="AA56" i="3"/>
  <c r="Z56" i="3"/>
  <c r="AC56" i="2" s="1"/>
  <c r="AS56" i="2" s="1"/>
  <c r="AA55" i="3"/>
  <c r="Z55" i="3"/>
  <c r="Z54" i="3"/>
  <c r="AA53" i="3"/>
  <c r="Z53" i="3"/>
  <c r="AA52" i="3"/>
  <c r="Z52" i="3"/>
  <c r="AA47" i="3"/>
  <c r="AA45" i="3"/>
  <c r="AA43" i="3"/>
  <c r="AA41" i="3"/>
  <c r="AA38" i="3"/>
  <c r="Z37" i="3"/>
  <c r="AC37" i="2" s="1"/>
  <c r="AS37" i="2" s="1"/>
  <c r="AA34" i="3"/>
  <c r="Z33" i="3"/>
  <c r="AC33" i="2" s="1"/>
  <c r="AS33" i="2" s="1"/>
  <c r="AA28" i="3"/>
  <c r="AA24" i="3"/>
  <c r="AA23" i="3"/>
  <c r="Z23" i="3"/>
  <c r="AA15" i="3"/>
  <c r="Z15" i="3"/>
  <c r="AC15" i="2" s="1"/>
  <c r="AA14" i="3"/>
  <c r="Z14" i="3"/>
  <c r="AA13" i="3"/>
  <c r="Z13" i="3"/>
  <c r="AA9" i="3"/>
  <c r="Z9" i="3"/>
  <c r="AA8" i="3"/>
  <c r="Z8" i="3"/>
  <c r="AA6" i="3"/>
  <c r="Z6" i="3"/>
  <c r="AC6" i="2" s="1"/>
  <c r="AA5" i="3"/>
  <c r="Z5" i="3"/>
  <c r="Z4" i="3"/>
  <c r="Z3" i="3"/>
  <c r="AT4" i="2" s="1"/>
  <c r="Y71" i="3"/>
  <c r="X71" i="3"/>
  <c r="AA71" i="2" s="1"/>
  <c r="AQ71" i="2" s="1"/>
  <c r="Y70" i="3"/>
  <c r="X70" i="3"/>
  <c r="AA70" i="2" s="1"/>
  <c r="AQ70" i="2" s="1"/>
  <c r="Y69" i="3"/>
  <c r="X69" i="3"/>
  <c r="Y68" i="3"/>
  <c r="X68" i="3"/>
  <c r="Y67" i="3"/>
  <c r="X67" i="3"/>
  <c r="Y66" i="3"/>
  <c r="X66" i="3"/>
  <c r="Y65" i="3"/>
  <c r="X65" i="3"/>
  <c r="AA65" i="2" s="1"/>
  <c r="AQ65" i="2" s="1"/>
  <c r="Y64" i="3"/>
  <c r="X64" i="3"/>
  <c r="AA64" i="2" s="1"/>
  <c r="AQ64" i="2" s="1"/>
  <c r="Y61" i="3"/>
  <c r="X61" i="3"/>
  <c r="Y60" i="3"/>
  <c r="X60" i="3"/>
  <c r="Y59" i="3"/>
  <c r="X59" i="3"/>
  <c r="AA59" i="2" s="1"/>
  <c r="AQ59" i="2" s="1"/>
  <c r="Y58" i="3"/>
  <c r="X58" i="3"/>
  <c r="AA58" i="2" s="1"/>
  <c r="AQ58" i="2" s="1"/>
  <c r="Y57" i="3"/>
  <c r="X57" i="3"/>
  <c r="AA57" i="2" s="1"/>
  <c r="AQ57" i="2" s="1"/>
  <c r="Y56" i="3"/>
  <c r="X56" i="3"/>
  <c r="Y55" i="3"/>
  <c r="X55" i="3"/>
  <c r="AA55" i="2" s="1"/>
  <c r="AQ55" i="2" s="1"/>
  <c r="X54" i="3"/>
  <c r="Y53" i="3"/>
  <c r="X53" i="3"/>
  <c r="Y52" i="3"/>
  <c r="X52" i="3"/>
  <c r="Y47" i="3"/>
  <c r="X47" i="3"/>
  <c r="AA47" i="2" s="1"/>
  <c r="AQ47" i="2" s="1"/>
  <c r="Y43" i="3"/>
  <c r="X43" i="3"/>
  <c r="AA43" i="2" s="1"/>
  <c r="AQ43" i="2" s="1"/>
  <c r="Y38" i="3"/>
  <c r="X38" i="3"/>
  <c r="AA38" i="2" s="1"/>
  <c r="AQ38" i="2" s="1"/>
  <c r="X36" i="3"/>
  <c r="AA36" i="2" s="1"/>
  <c r="AQ36" i="2" s="1"/>
  <c r="Y34" i="3"/>
  <c r="X34" i="3"/>
  <c r="AA34" i="2" s="1"/>
  <c r="AQ34" i="2" s="1"/>
  <c r="X32" i="3"/>
  <c r="X29" i="3"/>
  <c r="AA29" i="2" s="1"/>
  <c r="AQ29" i="2" s="1"/>
  <c r="X25" i="3"/>
  <c r="Y23" i="3"/>
  <c r="X23" i="3"/>
  <c r="Y14" i="3"/>
  <c r="X14" i="3"/>
  <c r="Y13" i="3"/>
  <c r="X13" i="3"/>
  <c r="Y9" i="3"/>
  <c r="X9" i="3"/>
  <c r="Y8" i="3"/>
  <c r="X8" i="3"/>
  <c r="Y6" i="3"/>
  <c r="X6" i="3"/>
  <c r="Y5" i="3"/>
  <c r="X5" i="3"/>
  <c r="X4" i="3"/>
  <c r="AB5" i="2" s="1"/>
  <c r="X3" i="3"/>
  <c r="W71" i="3"/>
  <c r="V71" i="3"/>
  <c r="Y71" i="2" s="1"/>
  <c r="AO71" i="2" s="1"/>
  <c r="W70" i="3"/>
  <c r="V70" i="3"/>
  <c r="Y70" i="2" s="1"/>
  <c r="AO70" i="2" s="1"/>
  <c r="W69" i="3"/>
  <c r="V69" i="3"/>
  <c r="W68" i="3"/>
  <c r="V68" i="3"/>
  <c r="W67" i="3"/>
  <c r="V67" i="3"/>
  <c r="W66" i="3"/>
  <c r="V66" i="3"/>
  <c r="Y66" i="2" s="1"/>
  <c r="AO66" i="2" s="1"/>
  <c r="W65" i="3"/>
  <c r="V65" i="3"/>
  <c r="Y65" i="2" s="1"/>
  <c r="AO65" i="2" s="1"/>
  <c r="W64" i="3"/>
  <c r="V64" i="3"/>
  <c r="W61" i="3"/>
  <c r="V61" i="3"/>
  <c r="W60" i="3"/>
  <c r="V60" i="3"/>
  <c r="Y60" i="2" s="1"/>
  <c r="AO60" i="2" s="1"/>
  <c r="W59" i="3"/>
  <c r="V59" i="3"/>
  <c r="W58" i="3"/>
  <c r="V58" i="3"/>
  <c r="W57" i="3"/>
  <c r="V57" i="3"/>
  <c r="W56" i="3"/>
  <c r="V56" i="3"/>
  <c r="Y56" i="2" s="1"/>
  <c r="AO56" i="2" s="1"/>
  <c r="W55" i="3"/>
  <c r="V55" i="3"/>
  <c r="V54" i="3"/>
  <c r="Y54" i="2" s="1"/>
  <c r="AO54" i="2" s="1"/>
  <c r="W53" i="3"/>
  <c r="V53" i="3"/>
  <c r="W52" i="3"/>
  <c r="V52" i="3"/>
  <c r="Y52" i="2" s="1"/>
  <c r="AO52" i="2" s="1"/>
  <c r="V47" i="3"/>
  <c r="Y47" i="2" s="1"/>
  <c r="AO47" i="2" s="1"/>
  <c r="W44" i="3"/>
  <c r="V43" i="3"/>
  <c r="W40" i="3"/>
  <c r="V39" i="3"/>
  <c r="W36" i="3"/>
  <c r="V35" i="3"/>
  <c r="Y35" i="2" s="1"/>
  <c r="AO35" i="2" s="1"/>
  <c r="W32" i="3"/>
  <c r="W30" i="3"/>
  <c r="W26" i="3"/>
  <c r="W23" i="3"/>
  <c r="V23" i="3"/>
  <c r="Y23" i="2" s="1"/>
  <c r="AO23" i="2" s="1"/>
  <c r="W14" i="3"/>
  <c r="V14" i="3"/>
  <c r="W13" i="3"/>
  <c r="V13" i="3"/>
  <c r="W11" i="3"/>
  <c r="V10" i="3"/>
  <c r="Y10" i="2" s="1"/>
  <c r="W9" i="3"/>
  <c r="V9" i="3"/>
  <c r="Y9" i="2" s="1"/>
  <c r="W8" i="3"/>
  <c r="V8" i="3"/>
  <c r="W6" i="3"/>
  <c r="V6" i="3"/>
  <c r="Y6" i="2" s="1"/>
  <c r="W5" i="3"/>
  <c r="V5" i="3"/>
  <c r="V4" i="3"/>
  <c r="Z5" i="2" s="1"/>
  <c r="V3" i="3"/>
  <c r="AP4" i="2" s="1"/>
  <c r="U71" i="3"/>
  <c r="T71" i="3"/>
  <c r="W71" i="2" s="1"/>
  <c r="AM71" i="2" s="1"/>
  <c r="U70" i="3"/>
  <c r="T70" i="3"/>
  <c r="W70" i="2" s="1"/>
  <c r="AM70" i="2" s="1"/>
  <c r="U69" i="3"/>
  <c r="T69" i="3"/>
  <c r="U68" i="3"/>
  <c r="T68" i="3"/>
  <c r="U67" i="3"/>
  <c r="T67" i="3"/>
  <c r="U66" i="3"/>
  <c r="T66" i="3"/>
  <c r="W66" i="2" s="1"/>
  <c r="AM66" i="2" s="1"/>
  <c r="U65" i="3"/>
  <c r="T65" i="3"/>
  <c r="U64" i="3"/>
  <c r="T64" i="3"/>
  <c r="W64" i="2" s="1"/>
  <c r="AM64" i="2" s="1"/>
  <c r="U61" i="3"/>
  <c r="T61" i="3"/>
  <c r="U60" i="3"/>
  <c r="T60" i="3"/>
  <c r="W60" i="2" s="1"/>
  <c r="AM60" i="2" s="1"/>
  <c r="U59" i="3"/>
  <c r="T59" i="3"/>
  <c r="W59" i="2" s="1"/>
  <c r="AM59" i="2" s="1"/>
  <c r="U58" i="3"/>
  <c r="T58" i="3"/>
  <c r="W58" i="2" s="1"/>
  <c r="AM58" i="2" s="1"/>
  <c r="U57" i="3"/>
  <c r="T57" i="3"/>
  <c r="U56" i="3"/>
  <c r="T56" i="3"/>
  <c r="W56" i="2" s="1"/>
  <c r="AM56" i="2" s="1"/>
  <c r="U55" i="3"/>
  <c r="T55" i="3"/>
  <c r="T54" i="3"/>
  <c r="U53" i="3"/>
  <c r="T53" i="3"/>
  <c r="U52" i="3"/>
  <c r="T52" i="3"/>
  <c r="U45" i="3"/>
  <c r="T45" i="3"/>
  <c r="U41" i="3"/>
  <c r="T41" i="3"/>
  <c r="U37" i="3"/>
  <c r="T37" i="3"/>
  <c r="W37" i="2" s="1"/>
  <c r="AM37" i="2" s="1"/>
  <c r="U33" i="3"/>
  <c r="T33" i="3"/>
  <c r="W33" i="2" s="1"/>
  <c r="AM33" i="2" s="1"/>
  <c r="T30" i="3"/>
  <c r="W30" i="2" s="1"/>
  <c r="AM30" i="2" s="1"/>
  <c r="T28" i="3"/>
  <c r="W28" i="2" s="1"/>
  <c r="AM28" i="2" s="1"/>
  <c r="T26" i="3"/>
  <c r="W26" i="2" s="1"/>
  <c r="AM26" i="2" s="1"/>
  <c r="T24" i="3"/>
  <c r="W24" i="2" s="1"/>
  <c r="AM24" i="2" s="1"/>
  <c r="U23" i="3"/>
  <c r="T23" i="3"/>
  <c r="W23" i="2" s="1"/>
  <c r="AM23" i="2" s="1"/>
  <c r="U15" i="3"/>
  <c r="T15" i="3"/>
  <c r="W15" i="2" s="1"/>
  <c r="U14" i="3"/>
  <c r="T14" i="3"/>
  <c r="U13" i="3"/>
  <c r="T13" i="3"/>
  <c r="U11" i="3"/>
  <c r="T11" i="3"/>
  <c r="U10" i="3"/>
  <c r="T10" i="3"/>
  <c r="U9" i="3"/>
  <c r="T9" i="3"/>
  <c r="U8" i="3"/>
  <c r="T8" i="3"/>
  <c r="U6" i="3"/>
  <c r="T6" i="3"/>
  <c r="U5" i="3"/>
  <c r="T5" i="3"/>
  <c r="T4" i="3"/>
  <c r="T3" i="3"/>
  <c r="R5" i="3"/>
  <c r="U5" i="2" s="1"/>
  <c r="R8" i="3"/>
  <c r="U8" i="2" s="1"/>
  <c r="R9" i="3"/>
  <c r="U9" i="2" s="1"/>
  <c r="R10" i="3"/>
  <c r="U10" i="2" s="1"/>
  <c r="R11" i="3"/>
  <c r="U11" i="2" s="1"/>
  <c r="U12" i="2"/>
  <c r="R13" i="3"/>
  <c r="R38" i="3"/>
  <c r="R39" i="3"/>
  <c r="R41" i="3"/>
  <c r="R43" i="3"/>
  <c r="R45" i="3"/>
  <c r="R46" i="3"/>
  <c r="R52" i="3"/>
  <c r="U52" i="2" s="1"/>
  <c r="AK52" i="2" s="1"/>
  <c r="R53" i="3"/>
  <c r="R54" i="3"/>
  <c r="R55" i="3"/>
  <c r="R56" i="3"/>
  <c r="R57" i="3"/>
  <c r="R58" i="3"/>
  <c r="R59" i="3"/>
  <c r="R60" i="3"/>
  <c r="R61" i="3"/>
  <c r="U63" i="2"/>
  <c r="AK63" i="2" s="1"/>
  <c r="R64" i="3"/>
  <c r="U64" i="2" s="1"/>
  <c r="AK64" i="2" s="1"/>
  <c r="R65" i="3"/>
  <c r="U65" i="2" s="1"/>
  <c r="AK65" i="2" s="1"/>
  <c r="R66" i="3"/>
  <c r="R67" i="3"/>
  <c r="R68" i="3"/>
  <c r="R69" i="3"/>
  <c r="R70" i="3"/>
  <c r="R71" i="3"/>
  <c r="U71" i="2" s="1"/>
  <c r="AK71" i="2" s="1"/>
  <c r="R14" i="3"/>
  <c r="R15" i="3"/>
  <c r="U15" i="2" s="1"/>
  <c r="R16" i="3"/>
  <c r="U16" i="2" s="1"/>
  <c r="S14" i="3"/>
  <c r="S15" i="3"/>
  <c r="S16" i="3"/>
  <c r="S36" i="3"/>
  <c r="S38" i="3"/>
  <c r="S39" i="3"/>
  <c r="S40" i="3"/>
  <c r="S41" i="3"/>
  <c r="S43" i="3"/>
  <c r="S44" i="3"/>
  <c r="S45" i="3"/>
  <c r="S46" i="3"/>
  <c r="S47" i="3"/>
  <c r="S48" i="3"/>
  <c r="S52" i="3"/>
  <c r="S53" i="3"/>
  <c r="S55" i="3"/>
  <c r="S56" i="3"/>
  <c r="S57" i="3"/>
  <c r="S58" i="3"/>
  <c r="S59" i="3"/>
  <c r="S60" i="3"/>
  <c r="S61" i="3"/>
  <c r="S64" i="3"/>
  <c r="S65" i="3"/>
  <c r="S66" i="3"/>
  <c r="S67" i="3"/>
  <c r="S68" i="3"/>
  <c r="S69" i="3"/>
  <c r="S70" i="3"/>
  <c r="S71" i="3"/>
  <c r="U17" i="3"/>
  <c r="W17" i="3"/>
  <c r="Y17" i="3"/>
  <c r="AA17" i="3"/>
  <c r="AC17" i="3"/>
  <c r="U18" i="3"/>
  <c r="W18" i="3"/>
  <c r="Y18" i="3"/>
  <c r="AA18" i="3"/>
  <c r="AC18" i="3"/>
  <c r="U19" i="3"/>
  <c r="W19" i="3"/>
  <c r="X19" i="3"/>
  <c r="AA19" i="2" s="1"/>
  <c r="AQ19" i="2" s="1"/>
  <c r="AA19" i="3"/>
  <c r="AC19" i="3"/>
  <c r="U20" i="3"/>
  <c r="W20" i="3"/>
  <c r="Y20" i="3"/>
  <c r="AA20" i="3"/>
  <c r="AC20" i="3"/>
  <c r="U21" i="3"/>
  <c r="W21" i="3"/>
  <c r="Y21" i="3"/>
  <c r="AA21" i="3"/>
  <c r="AC21" i="3"/>
  <c r="U22" i="3"/>
  <c r="W22" i="3"/>
  <c r="Y22" i="3"/>
  <c r="AA22" i="3"/>
  <c r="AC22" i="3"/>
  <c r="U24" i="3"/>
  <c r="V24" i="3"/>
  <c r="Y24" i="2" s="1"/>
  <c r="AO24" i="2" s="1"/>
  <c r="Y24" i="3"/>
  <c r="Z24" i="3"/>
  <c r="AC24" i="2" s="1"/>
  <c r="AS24" i="2" s="1"/>
  <c r="AC24" i="3"/>
  <c r="U25" i="3"/>
  <c r="W25" i="3"/>
  <c r="Y25" i="3"/>
  <c r="AA25" i="3"/>
  <c r="AC25" i="3"/>
  <c r="U26" i="3"/>
  <c r="V26" i="3"/>
  <c r="Y26" i="2" s="1"/>
  <c r="AO26" i="2" s="1"/>
  <c r="Y26" i="3"/>
  <c r="Z26" i="3"/>
  <c r="AC26" i="2" s="1"/>
  <c r="AS26" i="2" s="1"/>
  <c r="AC26" i="3"/>
  <c r="U27" i="3"/>
  <c r="W27" i="3"/>
  <c r="X27" i="3"/>
  <c r="AA27" i="2" s="1"/>
  <c r="AQ27" i="2" s="1"/>
  <c r="AA27" i="3"/>
  <c r="AC27" i="3"/>
  <c r="U28" i="3"/>
  <c r="V28" i="3"/>
  <c r="Y28" i="2" s="1"/>
  <c r="AO28" i="2" s="1"/>
  <c r="Y28" i="3"/>
  <c r="Z28" i="3"/>
  <c r="AC28" i="2" s="1"/>
  <c r="AS28" i="2" s="1"/>
  <c r="AC28" i="3"/>
  <c r="U29" i="3"/>
  <c r="W29" i="3"/>
  <c r="Y29" i="3"/>
  <c r="AA29" i="3"/>
  <c r="AC29" i="3"/>
  <c r="U30" i="3"/>
  <c r="V30" i="3"/>
  <c r="Y30" i="2" s="1"/>
  <c r="AO30" i="2" s="1"/>
  <c r="Y30" i="3"/>
  <c r="Z30" i="3"/>
  <c r="AC30" i="2" s="1"/>
  <c r="AS30" i="2" s="1"/>
  <c r="AC30" i="3"/>
  <c r="U31" i="3"/>
  <c r="W31" i="3"/>
  <c r="Y31" i="3"/>
  <c r="AA31" i="3"/>
  <c r="AC31" i="3"/>
  <c r="U32" i="3"/>
  <c r="V32" i="3"/>
  <c r="Y32" i="2" s="1"/>
  <c r="AO32" i="2" s="1"/>
  <c r="Y32" i="3"/>
  <c r="Z32" i="3"/>
  <c r="AC32" i="2" s="1"/>
  <c r="AS32" i="2" s="1"/>
  <c r="V33" i="3"/>
  <c r="Y33" i="2" s="1"/>
  <c r="AO33" i="2" s="1"/>
  <c r="Y33" i="3"/>
  <c r="AA33" i="3"/>
  <c r="AC33" i="3"/>
  <c r="U34" i="3"/>
  <c r="V34" i="3"/>
  <c r="Y34" i="2" s="1"/>
  <c r="AO34" i="2" s="1"/>
  <c r="Z34" i="3"/>
  <c r="AC34" i="2" s="1"/>
  <c r="AS34" i="2" s="1"/>
  <c r="AC34" i="3"/>
  <c r="U35" i="3"/>
  <c r="W35" i="3"/>
  <c r="Y35" i="3"/>
  <c r="AA35" i="3"/>
  <c r="AC35" i="3"/>
  <c r="U36" i="3"/>
  <c r="V36" i="3"/>
  <c r="Y36" i="2" s="1"/>
  <c r="AO36" i="2" s="1"/>
  <c r="Y36" i="3"/>
  <c r="Z36" i="3"/>
  <c r="AC36" i="2" s="1"/>
  <c r="AS36" i="2" s="1"/>
  <c r="W37" i="3"/>
  <c r="Y37" i="3"/>
  <c r="AA37" i="3"/>
  <c r="AC37" i="3"/>
  <c r="U38" i="3"/>
  <c r="V38" i="3"/>
  <c r="Y38" i="2" s="1"/>
  <c r="AO38" i="2" s="1"/>
  <c r="Z38" i="3"/>
  <c r="AC38" i="2" s="1"/>
  <c r="AS38" i="2" s="1"/>
  <c r="AC38" i="3"/>
  <c r="U39" i="3"/>
  <c r="W39" i="3"/>
  <c r="Y39" i="3"/>
  <c r="AA39" i="3"/>
  <c r="AC39" i="3"/>
  <c r="U40" i="3"/>
  <c r="V40" i="3"/>
  <c r="Y40" i="2" s="1"/>
  <c r="AO40" i="2" s="1"/>
  <c r="Y40" i="3"/>
  <c r="AA40" i="3"/>
  <c r="W41" i="3"/>
  <c r="Y41" i="3"/>
  <c r="Z41" i="3"/>
  <c r="AC41" i="2" s="1"/>
  <c r="AS41" i="2" s="1"/>
  <c r="AC41" i="3"/>
  <c r="U42" i="3"/>
  <c r="V42" i="3"/>
  <c r="Y42" i="2" s="1"/>
  <c r="AO42" i="2" s="1"/>
  <c r="Y42" i="3"/>
  <c r="AA42" i="3"/>
  <c r="AC42" i="3"/>
  <c r="T43" i="3"/>
  <c r="W43" i="2" s="1"/>
  <c r="AM43" i="2" s="1"/>
  <c r="W43" i="3"/>
  <c r="Z43" i="3"/>
  <c r="AC43" i="2" s="1"/>
  <c r="AS43" i="2" s="1"/>
  <c r="AC43" i="3"/>
  <c r="U44" i="3"/>
  <c r="V44" i="3"/>
  <c r="Y44" i="2" s="1"/>
  <c r="AO44" i="2" s="1"/>
  <c r="Y44" i="3"/>
  <c r="AA44" i="3"/>
  <c r="W45" i="3"/>
  <c r="Y45" i="3"/>
  <c r="Z45" i="3"/>
  <c r="AC45" i="2" s="1"/>
  <c r="AS45" i="2" s="1"/>
  <c r="AC45" i="3"/>
  <c r="U46" i="3"/>
  <c r="V46" i="3"/>
  <c r="Y46" i="2" s="1"/>
  <c r="AO46" i="2" s="1"/>
  <c r="Y46" i="3"/>
  <c r="AA46" i="3"/>
  <c r="AC46" i="3"/>
  <c r="T47" i="3"/>
  <c r="W47" i="2" s="1"/>
  <c r="AM47" i="2" s="1"/>
  <c r="W47" i="3"/>
  <c r="Z47" i="3"/>
  <c r="AC47" i="2" s="1"/>
  <c r="AS47" i="2" s="1"/>
  <c r="AC47" i="3"/>
  <c r="U48" i="3"/>
  <c r="W48" i="3"/>
  <c r="Y48" i="3"/>
  <c r="Z48" i="3"/>
  <c r="AC48" i="2" s="1"/>
  <c r="AS48" i="2" s="1"/>
  <c r="AC48" i="3"/>
  <c r="U49" i="3"/>
  <c r="W49" i="3"/>
  <c r="Y49" i="3"/>
  <c r="Z49" i="3"/>
  <c r="AC49" i="3"/>
  <c r="AC16" i="3"/>
  <c r="AA16" i="3"/>
  <c r="X16" i="3"/>
  <c r="AA16" i="2" s="1"/>
  <c r="W16" i="3"/>
  <c r="U16" i="3"/>
  <c r="S11" i="3"/>
  <c r="S10" i="3"/>
  <c r="S9" i="3"/>
  <c r="S8" i="3"/>
  <c r="S5" i="3"/>
  <c r="S13" i="3"/>
  <c r="AO86" i="2"/>
  <c r="V11" i="3"/>
  <c r="Y11" i="2" s="1"/>
  <c r="AC10" i="3"/>
  <c r="W10" i="3"/>
  <c r="R4" i="3"/>
  <c r="U4" i="2" s="1"/>
  <c r="R3" i="3"/>
  <c r="U7" i="2"/>
  <c r="AE89" i="2"/>
  <c r="AU89" i="2" s="1"/>
  <c r="AE88" i="2"/>
  <c r="AU88" i="2" s="1"/>
  <c r="AE87" i="2"/>
  <c r="AU87" i="2" s="1"/>
  <c r="AE86" i="2"/>
  <c r="AU86" i="2" s="1"/>
  <c r="AE84" i="2"/>
  <c r="AU84" i="2" s="1"/>
  <c r="AE83" i="2"/>
  <c r="AU83" i="2" s="1"/>
  <c r="AE82" i="2"/>
  <c r="AU82" i="2" s="1"/>
  <c r="AE81" i="2"/>
  <c r="AU81" i="2" s="1"/>
  <c r="AE79" i="2"/>
  <c r="AU79" i="2" s="1"/>
  <c r="AE78" i="2"/>
  <c r="AU78" i="2" s="1"/>
  <c r="AE77" i="2"/>
  <c r="AU77" i="2" s="1"/>
  <c r="AE76" i="2"/>
  <c r="AU76" i="2" s="1"/>
  <c r="AE73" i="2"/>
  <c r="AU73" i="2" s="1"/>
  <c r="AE72" i="2"/>
  <c r="AU72" i="2" s="1"/>
  <c r="AE63" i="2"/>
  <c r="AU63" i="2" s="1"/>
  <c r="AE54" i="2"/>
  <c r="AU54" i="2" s="1"/>
  <c r="AE51" i="2"/>
  <c r="AU51" i="2" s="1"/>
  <c r="AE23" i="2"/>
  <c r="AU23" i="2" s="1"/>
  <c r="AE15" i="2"/>
  <c r="AE12" i="2"/>
  <c r="AE7" i="2"/>
  <c r="AC89" i="2"/>
  <c r="AS89" i="2" s="1"/>
  <c r="AC88" i="2"/>
  <c r="AS88" i="2" s="1"/>
  <c r="AC87" i="2"/>
  <c r="AS87" i="2" s="1"/>
  <c r="AC86" i="2"/>
  <c r="AS86" i="2" s="1"/>
  <c r="AC84" i="2"/>
  <c r="AS84" i="2" s="1"/>
  <c r="AC83" i="2"/>
  <c r="AS83" i="2" s="1"/>
  <c r="AC82" i="2"/>
  <c r="AS82" i="2" s="1"/>
  <c r="AC81" i="2"/>
  <c r="AS81" i="2" s="1"/>
  <c r="AC79" i="2"/>
  <c r="AS79" i="2" s="1"/>
  <c r="AC78" i="2"/>
  <c r="AS78" i="2" s="1"/>
  <c r="AC77" i="2"/>
  <c r="AS77" i="2" s="1"/>
  <c r="AC76" i="2"/>
  <c r="AS76" i="2" s="1"/>
  <c r="AC73" i="2"/>
  <c r="AS73" i="2" s="1"/>
  <c r="AC72" i="2"/>
  <c r="AS72" i="2" s="1"/>
  <c r="AC71" i="2"/>
  <c r="AS71" i="2" s="1"/>
  <c r="AC66" i="2"/>
  <c r="AS66" i="2" s="1"/>
  <c r="AC65" i="2"/>
  <c r="AS65" i="2" s="1"/>
  <c r="AC63" i="2"/>
  <c r="AS63" i="2" s="1"/>
  <c r="AC59" i="2"/>
  <c r="AS59" i="2" s="1"/>
  <c r="AC57" i="2"/>
  <c r="AS57" i="2" s="1"/>
  <c r="AC55" i="2"/>
  <c r="AS55" i="2" s="1"/>
  <c r="AC54" i="2"/>
  <c r="AS54" i="2" s="1"/>
  <c r="AC52" i="2"/>
  <c r="AS52" i="2" s="1"/>
  <c r="AC51" i="2"/>
  <c r="AS51" i="2" s="1"/>
  <c r="AC23" i="2"/>
  <c r="AS23" i="2" s="1"/>
  <c r="AC14" i="2"/>
  <c r="AC12" i="2"/>
  <c r="AC9" i="2"/>
  <c r="AC7" i="2"/>
  <c r="AA89" i="2"/>
  <c r="AQ89" i="2" s="1"/>
  <c r="AA88" i="2"/>
  <c r="AQ88" i="2" s="1"/>
  <c r="AA87" i="2"/>
  <c r="AQ87" i="2" s="1"/>
  <c r="AA86" i="2"/>
  <c r="AQ86" i="2" s="1"/>
  <c r="AA84" i="2"/>
  <c r="AQ84" i="2" s="1"/>
  <c r="AA83" i="2"/>
  <c r="AQ83" i="2" s="1"/>
  <c r="AA82" i="2"/>
  <c r="AQ82" i="2" s="1"/>
  <c r="AA81" i="2"/>
  <c r="AQ81" i="2" s="1"/>
  <c r="AA79" i="2"/>
  <c r="AQ79" i="2" s="1"/>
  <c r="AA78" i="2"/>
  <c r="AQ78" i="2" s="1"/>
  <c r="AA77" i="2"/>
  <c r="AQ77" i="2" s="1"/>
  <c r="AA76" i="2"/>
  <c r="AQ76" i="2" s="1"/>
  <c r="AA73" i="2"/>
  <c r="AQ73" i="2" s="1"/>
  <c r="AA72" i="2"/>
  <c r="AQ72" i="2" s="1"/>
  <c r="AA66" i="2"/>
  <c r="AQ66" i="2" s="1"/>
  <c r="AA63" i="2"/>
  <c r="AQ63" i="2" s="1"/>
  <c r="AA60" i="2"/>
  <c r="AQ60" i="2" s="1"/>
  <c r="AA56" i="2"/>
  <c r="AQ56" i="2" s="1"/>
  <c r="AA54" i="2"/>
  <c r="AQ54" i="2" s="1"/>
  <c r="AA52" i="2"/>
  <c r="AQ52" i="2" s="1"/>
  <c r="AA51" i="2"/>
  <c r="AQ51" i="2" s="1"/>
  <c r="AA32" i="2"/>
  <c r="AQ32" i="2" s="1"/>
  <c r="AA25" i="2"/>
  <c r="AQ25" i="2" s="1"/>
  <c r="AA23" i="2"/>
  <c r="AQ23" i="2" s="1"/>
  <c r="AA14" i="2"/>
  <c r="AA12" i="2"/>
  <c r="AA9" i="2"/>
  <c r="AA7" i="2"/>
  <c r="AA6" i="2"/>
  <c r="Y89" i="2"/>
  <c r="AO89" i="2" s="1"/>
  <c r="Y88" i="2"/>
  <c r="AO88" i="2" s="1"/>
  <c r="Y87" i="2"/>
  <c r="AO87" i="2" s="1"/>
  <c r="Y86" i="2"/>
  <c r="Y84" i="2"/>
  <c r="AO84" i="2" s="1"/>
  <c r="Y83" i="2"/>
  <c r="AO83" i="2" s="1"/>
  <c r="Y82" i="2"/>
  <c r="AO82" i="2" s="1"/>
  <c r="Y81" i="2"/>
  <c r="AO81" i="2" s="1"/>
  <c r="Y79" i="2"/>
  <c r="AO79" i="2" s="1"/>
  <c r="Y78" i="2"/>
  <c r="AO78" i="2" s="1"/>
  <c r="Y77" i="2"/>
  <c r="AO77" i="2" s="1"/>
  <c r="Y76" i="2"/>
  <c r="AO76" i="2" s="1"/>
  <c r="Y73" i="2"/>
  <c r="AO73" i="2" s="1"/>
  <c r="Y72" i="2"/>
  <c r="AO72" i="2" s="1"/>
  <c r="Y64" i="2"/>
  <c r="AO64" i="2" s="1"/>
  <c r="Y63" i="2"/>
  <c r="AO63" i="2" s="1"/>
  <c r="Y59" i="2"/>
  <c r="AO59" i="2" s="1"/>
  <c r="Y58" i="2"/>
  <c r="AO58" i="2" s="1"/>
  <c r="Y57" i="2"/>
  <c r="AO57" i="2" s="1"/>
  <c r="Y55" i="2"/>
  <c r="AO55" i="2" s="1"/>
  <c r="Y51" i="2"/>
  <c r="AO51" i="2" s="1"/>
  <c r="Y43" i="2"/>
  <c r="AO43" i="2" s="1"/>
  <c r="Y39" i="2"/>
  <c r="AO39" i="2" s="1"/>
  <c r="Y14" i="2"/>
  <c r="Y12" i="2"/>
  <c r="Y7" i="2"/>
  <c r="W89" i="2"/>
  <c r="AM89" i="2" s="1"/>
  <c r="W88" i="2"/>
  <c r="AM88" i="2" s="1"/>
  <c r="W87" i="2"/>
  <c r="AM87" i="2" s="1"/>
  <c r="W86" i="2"/>
  <c r="AM86" i="2" s="1"/>
  <c r="W84" i="2"/>
  <c r="AM84" i="2" s="1"/>
  <c r="W83" i="2"/>
  <c r="AM83" i="2" s="1"/>
  <c r="W82" i="2"/>
  <c r="AM82" i="2" s="1"/>
  <c r="W81" i="2"/>
  <c r="AM81" i="2" s="1"/>
  <c r="W79" i="2"/>
  <c r="AM79" i="2" s="1"/>
  <c r="W78" i="2"/>
  <c r="AM78" i="2" s="1"/>
  <c r="W77" i="2"/>
  <c r="AM77" i="2" s="1"/>
  <c r="W76" i="2"/>
  <c r="AM76" i="2" s="1"/>
  <c r="W73" i="2"/>
  <c r="AM73" i="2" s="1"/>
  <c r="W72" i="2"/>
  <c r="AM72" i="2" s="1"/>
  <c r="W65" i="2"/>
  <c r="AM65" i="2" s="1"/>
  <c r="W63" i="2"/>
  <c r="AM63" i="2" s="1"/>
  <c r="W57" i="2"/>
  <c r="AM57" i="2" s="1"/>
  <c r="W55" i="2"/>
  <c r="AM55" i="2" s="1"/>
  <c r="W54" i="2"/>
  <c r="AM54" i="2" s="1"/>
  <c r="W52" i="2"/>
  <c r="AM52" i="2" s="1"/>
  <c r="W51" i="2"/>
  <c r="AM51" i="2" s="1"/>
  <c r="W45" i="2"/>
  <c r="AM45" i="2" s="1"/>
  <c r="W41" i="2"/>
  <c r="AM41" i="2" s="1"/>
  <c r="W14" i="2"/>
  <c r="W12" i="2"/>
  <c r="W11" i="2"/>
  <c r="W10" i="2"/>
  <c r="W9" i="2"/>
  <c r="W7" i="2"/>
  <c r="W6" i="2"/>
  <c r="U14" i="2"/>
  <c r="U89" i="2"/>
  <c r="AK89" i="2" s="1"/>
  <c r="U88" i="2"/>
  <c r="AK88" i="2" s="1"/>
  <c r="U87" i="2"/>
  <c r="AK87" i="2" s="1"/>
  <c r="U86" i="2"/>
  <c r="AK86" i="2" s="1"/>
  <c r="U84" i="2"/>
  <c r="AK84" i="2" s="1"/>
  <c r="U83" i="2"/>
  <c r="AK83" i="2" s="1"/>
  <c r="U82" i="2"/>
  <c r="AK82" i="2" s="1"/>
  <c r="U81" i="2"/>
  <c r="AK81" i="2" s="1"/>
  <c r="U79" i="2"/>
  <c r="AK79" i="2" s="1"/>
  <c r="U78" i="2"/>
  <c r="AK78" i="2" s="1"/>
  <c r="U77" i="2"/>
  <c r="AK77" i="2" s="1"/>
  <c r="U76" i="2"/>
  <c r="AK76" i="2" s="1"/>
  <c r="U73" i="2"/>
  <c r="AK73" i="2" s="1"/>
  <c r="U72" i="2"/>
  <c r="AK72" i="2" s="1"/>
  <c r="U54" i="2"/>
  <c r="AK54" i="2" s="1"/>
  <c r="U51" i="2"/>
  <c r="AK51" i="2" s="1"/>
  <c r="R66" i="2"/>
  <c r="R65" i="2"/>
  <c r="R64" i="2"/>
  <c r="R63" i="2"/>
  <c r="R60" i="2"/>
  <c r="R59" i="2"/>
  <c r="R58" i="2"/>
  <c r="R57" i="2"/>
  <c r="R56" i="2"/>
  <c r="R55" i="2"/>
  <c r="R54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3" i="2"/>
  <c r="R12" i="2"/>
  <c r="R11" i="2"/>
  <c r="R10" i="2"/>
  <c r="R9" i="2"/>
  <c r="R7" i="2"/>
  <c r="R6" i="2"/>
  <c r="J71" i="5"/>
  <c r="H71" i="5"/>
  <c r="AR4" i="2"/>
  <c r="AT5" i="2"/>
  <c r="AD5" i="2"/>
  <c r="AB4" i="2"/>
  <c r="AF57" i="2"/>
  <c r="AF56" i="2"/>
  <c r="AF55" i="2"/>
  <c r="AF59" i="2"/>
  <c r="AF58" i="2"/>
  <c r="AF60" i="2"/>
  <c r="Z4" i="2" l="1"/>
  <c r="Z63" i="2"/>
  <c r="Z64" i="2"/>
  <c r="Z66" i="2"/>
  <c r="Z65" i="2"/>
  <c r="X63" i="2"/>
  <c r="X64" i="2"/>
  <c r="X66" i="2"/>
  <c r="X65" i="2"/>
  <c r="S42" i="3"/>
  <c r="R49" i="3"/>
  <c r="S37" i="3"/>
  <c r="R48" i="3"/>
  <c r="R44" i="3"/>
  <c r="AP5" i="2"/>
  <c r="AB10" i="3"/>
  <c r="AE10" i="2" s="1"/>
  <c r="Z10" i="3"/>
  <c r="AC10" i="2" s="1"/>
  <c r="X10" i="3"/>
  <c r="AA10" i="2" s="1"/>
  <c r="AA10" i="3"/>
  <c r="Y10" i="3"/>
  <c r="AA49" i="3"/>
  <c r="V49" i="3"/>
  <c r="T49" i="3"/>
  <c r="X49" i="3"/>
  <c r="AB49" i="3"/>
  <c r="T48" i="3"/>
  <c r="W48" i="2" s="1"/>
  <c r="AM48" i="2" s="1"/>
  <c r="X48" i="3"/>
  <c r="AA48" i="2" s="1"/>
  <c r="AQ48" i="2" s="1"/>
  <c r="AA48" i="3"/>
  <c r="AB48" i="3"/>
  <c r="AE48" i="2" s="1"/>
  <c r="AU48" i="2" s="1"/>
  <c r="V48" i="3"/>
  <c r="Y48" i="2" s="1"/>
  <c r="AO48" i="2" s="1"/>
  <c r="W46" i="3"/>
  <c r="X41" i="3"/>
  <c r="AA41" i="2" s="1"/>
  <c r="AQ41" i="2" s="1"/>
  <c r="X45" i="3"/>
  <c r="AA45" i="2" s="1"/>
  <c r="AQ45" i="2" s="1"/>
  <c r="U43" i="3"/>
  <c r="U47" i="3"/>
  <c r="V41" i="3"/>
  <c r="Y41" i="2" s="1"/>
  <c r="AO41" i="2" s="1"/>
  <c r="V45" i="3"/>
  <c r="Y45" i="2" s="1"/>
  <c r="AO45" i="2" s="1"/>
  <c r="Z40" i="3"/>
  <c r="AC40" i="2" s="1"/>
  <c r="AS40" i="2" s="1"/>
  <c r="Z42" i="3"/>
  <c r="AC42" i="2" s="1"/>
  <c r="AS42" i="2" s="1"/>
  <c r="Z44" i="3"/>
  <c r="AC44" i="2" s="1"/>
  <c r="AS44" i="2" s="1"/>
  <c r="Z46" i="3"/>
  <c r="AC46" i="2" s="1"/>
  <c r="AS46" i="2" s="1"/>
  <c r="W42" i="3"/>
  <c r="T40" i="3"/>
  <c r="W40" i="2" s="1"/>
  <c r="AM40" i="2" s="1"/>
  <c r="T42" i="3"/>
  <c r="W42" i="2" s="1"/>
  <c r="AM42" i="2" s="1"/>
  <c r="T44" i="3"/>
  <c r="W44" i="2" s="1"/>
  <c r="AM44" i="2" s="1"/>
  <c r="T46" i="3"/>
  <c r="W46" i="2" s="1"/>
  <c r="AM46" i="2" s="1"/>
  <c r="X40" i="3"/>
  <c r="AA40" i="2" s="1"/>
  <c r="AQ40" i="2" s="1"/>
  <c r="X42" i="3"/>
  <c r="AA42" i="2" s="1"/>
  <c r="AQ42" i="2" s="1"/>
  <c r="X44" i="3"/>
  <c r="AA44" i="2" s="1"/>
  <c r="AQ44" i="2" s="1"/>
  <c r="X46" i="3"/>
  <c r="AA46" i="2" s="1"/>
  <c r="AQ46" i="2" s="1"/>
  <c r="AB41" i="3"/>
  <c r="AE41" i="2" s="1"/>
  <c r="AU41" i="2" s="1"/>
  <c r="AB43" i="3"/>
  <c r="AE43" i="2" s="1"/>
  <c r="AU43" i="2" s="1"/>
  <c r="AB45" i="3"/>
  <c r="AE45" i="2" s="1"/>
  <c r="AU45" i="2" s="1"/>
  <c r="AB47" i="3"/>
  <c r="AE47" i="2" s="1"/>
  <c r="AU47" i="2" s="1"/>
  <c r="T35" i="3"/>
  <c r="W35" i="2" s="1"/>
  <c r="AM35" i="2" s="1"/>
  <c r="T39" i="3"/>
  <c r="W39" i="2" s="1"/>
  <c r="AM39" i="2" s="1"/>
  <c r="AA36" i="3"/>
  <c r="V37" i="3"/>
  <c r="Y37" i="2" s="1"/>
  <c r="AO37" i="2" s="1"/>
  <c r="Z35" i="3"/>
  <c r="AC35" i="2" s="1"/>
  <c r="AS35" i="2" s="1"/>
  <c r="Z39" i="3"/>
  <c r="AC39" i="2" s="1"/>
  <c r="AS39" i="2" s="1"/>
  <c r="T32" i="3"/>
  <c r="W32" i="2" s="1"/>
  <c r="AM32" i="2" s="1"/>
  <c r="T34" i="3"/>
  <c r="W34" i="2" s="1"/>
  <c r="AM34" i="2" s="1"/>
  <c r="T36" i="3"/>
  <c r="W36" i="2" s="1"/>
  <c r="AM36" i="2" s="1"/>
  <c r="T38" i="3"/>
  <c r="W38" i="2" s="1"/>
  <c r="AM38" i="2" s="1"/>
  <c r="W33" i="3"/>
  <c r="X33" i="3"/>
  <c r="AA33" i="2" s="1"/>
  <c r="AQ33" i="2" s="1"/>
  <c r="X35" i="3"/>
  <c r="AA35" i="2" s="1"/>
  <c r="AQ35" i="2" s="1"/>
  <c r="X37" i="3"/>
  <c r="AA37" i="2" s="1"/>
  <c r="AQ37" i="2" s="1"/>
  <c r="X39" i="3"/>
  <c r="AA39" i="2" s="1"/>
  <c r="AQ39" i="2" s="1"/>
  <c r="AB33" i="3"/>
  <c r="AE33" i="2" s="1"/>
  <c r="AU33" i="2" s="1"/>
  <c r="AB35" i="3"/>
  <c r="AE35" i="2" s="1"/>
  <c r="AU35" i="2" s="1"/>
  <c r="AB37" i="3"/>
  <c r="AE37" i="2" s="1"/>
  <c r="AU37" i="2" s="1"/>
  <c r="AB39" i="3"/>
  <c r="AE39" i="2" s="1"/>
  <c r="AU39" i="2" s="1"/>
  <c r="W34" i="3"/>
  <c r="W38" i="3"/>
  <c r="AA32" i="3"/>
  <c r="W24" i="3"/>
  <c r="W28" i="3"/>
  <c r="X31" i="3"/>
  <c r="AA31" i="2" s="1"/>
  <c r="AQ31" i="2" s="1"/>
  <c r="V25" i="3"/>
  <c r="Y25" i="2" s="1"/>
  <c r="AO25" i="2" s="1"/>
  <c r="V27" i="3"/>
  <c r="Y27" i="2" s="1"/>
  <c r="AO27" i="2" s="1"/>
  <c r="V29" i="3"/>
  <c r="Y29" i="2" s="1"/>
  <c r="AO29" i="2" s="1"/>
  <c r="V31" i="3"/>
  <c r="Y31" i="2" s="1"/>
  <c r="AO31" i="2" s="1"/>
  <c r="Y27" i="3"/>
  <c r="Z25" i="3"/>
  <c r="AC25" i="2" s="1"/>
  <c r="AS25" i="2" s="1"/>
  <c r="Z27" i="3"/>
  <c r="AC27" i="2" s="1"/>
  <c r="AS27" i="2" s="1"/>
  <c r="Z29" i="3"/>
  <c r="AC29" i="2" s="1"/>
  <c r="AS29" i="2" s="1"/>
  <c r="Z31" i="3"/>
  <c r="AC31" i="2" s="1"/>
  <c r="AS31" i="2" s="1"/>
  <c r="T25" i="3"/>
  <c r="W25" i="2" s="1"/>
  <c r="AM25" i="2" s="1"/>
  <c r="T27" i="3"/>
  <c r="W27" i="2" s="1"/>
  <c r="AM27" i="2" s="1"/>
  <c r="T29" i="3"/>
  <c r="W29" i="2" s="1"/>
  <c r="AM29" i="2" s="1"/>
  <c r="T31" i="3"/>
  <c r="W31" i="2" s="1"/>
  <c r="AM31" i="2" s="1"/>
  <c r="X24" i="3"/>
  <c r="AA24" i="2" s="1"/>
  <c r="AQ24" i="2" s="1"/>
  <c r="X26" i="3"/>
  <c r="AA26" i="2" s="1"/>
  <c r="AQ26" i="2" s="1"/>
  <c r="X28" i="3"/>
  <c r="AA28" i="2" s="1"/>
  <c r="AQ28" i="2" s="1"/>
  <c r="X30" i="3"/>
  <c r="AA30" i="2" s="1"/>
  <c r="AQ30" i="2" s="1"/>
  <c r="AB25" i="3"/>
  <c r="AE25" i="2" s="1"/>
  <c r="AU25" i="2" s="1"/>
  <c r="AB27" i="3"/>
  <c r="AE27" i="2" s="1"/>
  <c r="AU27" i="2" s="1"/>
  <c r="AB29" i="3"/>
  <c r="AE29" i="2" s="1"/>
  <c r="AU29" i="2" s="1"/>
  <c r="AB31" i="3"/>
  <c r="AE31" i="2" s="1"/>
  <c r="AU31" i="2" s="1"/>
  <c r="AA26" i="3"/>
  <c r="AA30" i="3"/>
  <c r="T22" i="3"/>
  <c r="W22" i="2" s="1"/>
  <c r="AM22" i="2" s="1"/>
  <c r="AB22" i="3"/>
  <c r="AE22" i="2" s="1"/>
  <c r="AU22" i="2" s="1"/>
  <c r="V22" i="3"/>
  <c r="Y22" i="2" s="1"/>
  <c r="AO22" i="2" s="1"/>
  <c r="Z22" i="3"/>
  <c r="AC22" i="2" s="1"/>
  <c r="AS22" i="2" s="1"/>
  <c r="X22" i="3"/>
  <c r="AA22" i="2" s="1"/>
  <c r="AQ22" i="2" s="1"/>
  <c r="X21" i="3"/>
  <c r="AA21" i="2" s="1"/>
  <c r="AQ21" i="2" s="1"/>
  <c r="V21" i="3"/>
  <c r="Y21" i="2" s="1"/>
  <c r="AO21" i="2" s="1"/>
  <c r="Z21" i="3"/>
  <c r="AC21" i="2" s="1"/>
  <c r="AS21" i="2" s="1"/>
  <c r="T21" i="3"/>
  <c r="W21" i="2" s="1"/>
  <c r="AM21" i="2" s="1"/>
  <c r="AB21" i="3"/>
  <c r="AE21" i="2" s="1"/>
  <c r="AU21" i="2" s="1"/>
  <c r="T20" i="3"/>
  <c r="W20" i="2" s="1"/>
  <c r="AM20" i="2" s="1"/>
  <c r="AB20" i="3"/>
  <c r="AE20" i="2" s="1"/>
  <c r="AU20" i="2" s="1"/>
  <c r="V20" i="3"/>
  <c r="Y20" i="2" s="1"/>
  <c r="AO20" i="2" s="1"/>
  <c r="Z20" i="3"/>
  <c r="AC20" i="2" s="1"/>
  <c r="AS20" i="2" s="1"/>
  <c r="X20" i="3"/>
  <c r="AA20" i="2" s="1"/>
  <c r="AQ20" i="2" s="1"/>
  <c r="V19" i="3"/>
  <c r="Y19" i="2" s="1"/>
  <c r="AO19" i="2" s="1"/>
  <c r="Y19" i="3"/>
  <c r="Z19" i="3"/>
  <c r="AC19" i="2" s="1"/>
  <c r="AS19" i="2" s="1"/>
  <c r="T19" i="3"/>
  <c r="W19" i="2" s="1"/>
  <c r="AM19" i="2" s="1"/>
  <c r="AB19" i="3"/>
  <c r="AE19" i="2" s="1"/>
  <c r="AU19" i="2" s="1"/>
  <c r="T18" i="3"/>
  <c r="W18" i="2" s="1"/>
  <c r="AM18" i="2" s="1"/>
  <c r="AB18" i="3"/>
  <c r="AE18" i="2" s="1"/>
  <c r="AU18" i="2" s="1"/>
  <c r="V18" i="3"/>
  <c r="Y18" i="2" s="1"/>
  <c r="AO18" i="2" s="1"/>
  <c r="Z18" i="3"/>
  <c r="AC18" i="2" s="1"/>
  <c r="AS18" i="2" s="1"/>
  <c r="X18" i="3"/>
  <c r="AA18" i="2" s="1"/>
  <c r="AQ18" i="2" s="1"/>
  <c r="X17" i="3"/>
  <c r="AA17" i="2" s="1"/>
  <c r="AQ17" i="2" s="1"/>
  <c r="V17" i="3"/>
  <c r="Y17" i="2" s="1"/>
  <c r="AO17" i="2" s="1"/>
  <c r="Z17" i="3"/>
  <c r="AC17" i="2" s="1"/>
  <c r="AS17" i="2" s="1"/>
  <c r="T17" i="3"/>
  <c r="W17" i="2" s="1"/>
  <c r="AM17" i="2" s="1"/>
  <c r="AB17" i="3"/>
  <c r="AE17" i="2" s="1"/>
  <c r="AU17" i="2" s="1"/>
  <c r="V15" i="3"/>
  <c r="Y15" i="2" s="1"/>
  <c r="X15" i="3"/>
  <c r="AA15" i="2" s="1"/>
  <c r="V16" i="3"/>
  <c r="Y16" i="2" s="1"/>
  <c r="Y16" i="3"/>
  <c r="T16" i="3"/>
  <c r="W16" i="2" s="1"/>
  <c r="AB16" i="3"/>
  <c r="AE16" i="2" s="1"/>
  <c r="Z16" i="3"/>
  <c r="AC16" i="2" s="1"/>
  <c r="AR5" i="2"/>
  <c r="AD4" i="2"/>
  <c r="Z150" i="1"/>
  <c r="AB150" i="1"/>
  <c r="AD150" i="1"/>
  <c r="AF150" i="1"/>
  <c r="AH150" i="1"/>
  <c r="S28" i="3" l="1"/>
  <c r="R26" i="3"/>
  <c r="R30" i="3"/>
  <c r="S24" i="3"/>
  <c r="R6" i="3"/>
  <c r="U6" i="2" s="1"/>
  <c r="S6" i="3"/>
  <c r="Y11" i="3"/>
  <c r="X11" i="3"/>
  <c r="AA11" i="2" s="1"/>
  <c r="H81" i="5"/>
  <c r="H24" i="5"/>
  <c r="H19" i="5"/>
  <c r="H21" i="5"/>
  <c r="H20" i="5"/>
  <c r="H17" i="5"/>
  <c r="H85" i="5"/>
  <c r="H84" i="5"/>
  <c r="H87" i="5"/>
  <c r="H86" i="5"/>
  <c r="H82" i="5"/>
  <c r="H61" i="5"/>
  <c r="V64" i="2" l="1"/>
  <c r="V66" i="2"/>
  <c r="V63" i="2"/>
  <c r="V65" i="2"/>
  <c r="R24" i="3"/>
  <c r="AB65" i="2"/>
  <c r="AB63" i="2"/>
  <c r="AB64" i="2"/>
  <c r="AB66" i="2"/>
  <c r="S30" i="3"/>
  <c r="R28" i="3"/>
  <c r="S27" i="3"/>
  <c r="R27" i="3"/>
  <c r="R22" i="3"/>
  <c r="S22" i="3"/>
  <c r="R23" i="3"/>
  <c r="S23" i="3"/>
  <c r="S20" i="3"/>
  <c r="R20" i="3"/>
  <c r="R21" i="3"/>
  <c r="S21" i="3"/>
  <c r="S29" i="3"/>
  <c r="R29" i="3"/>
  <c r="S25" i="3"/>
  <c r="R25" i="3"/>
  <c r="S26" i="3"/>
  <c r="S19" i="3"/>
  <c r="R19" i="3"/>
  <c r="R18" i="3"/>
  <c r="S18" i="3"/>
  <c r="S17" i="3"/>
  <c r="R17" i="3"/>
  <c r="U17" i="2" s="1"/>
  <c r="AK17" i="2" s="1"/>
  <c r="S31" i="3"/>
  <c r="R31" i="3"/>
  <c r="R33" i="3"/>
  <c r="S33" i="3"/>
  <c r="S35" i="3"/>
  <c r="R35" i="3"/>
  <c r="S34" i="3"/>
  <c r="R34" i="3"/>
  <c r="R32" i="3"/>
  <c r="S32" i="3"/>
  <c r="Z11" i="3"/>
  <c r="AC11" i="2" s="1"/>
  <c r="AA11" i="3"/>
  <c r="H55" i="5"/>
  <c r="H77" i="5"/>
  <c r="H75" i="5"/>
  <c r="H74" i="5"/>
  <c r="H72" i="5"/>
  <c r="H69" i="5"/>
  <c r="H68" i="5"/>
  <c r="H66" i="5"/>
  <c r="H63" i="5"/>
  <c r="H29" i="5"/>
  <c r="H27" i="5"/>
  <c r="G24" i="5"/>
  <c r="G30" i="5" s="1"/>
  <c r="H30" i="5" s="1"/>
  <c r="H59" i="5"/>
  <c r="H58" i="5"/>
  <c r="AD63" i="2" l="1"/>
  <c r="AD65" i="2"/>
  <c r="AD64" i="2"/>
  <c r="AD66" i="2"/>
  <c r="AC11" i="3"/>
  <c r="AB11" i="3"/>
  <c r="AE11" i="2" s="1"/>
  <c r="G20" i="5"/>
  <c r="H14" i="5"/>
  <c r="H22" i="5" s="1"/>
  <c r="H16" i="5"/>
  <c r="BJ53" i="2"/>
  <c r="AF66" i="2" l="1"/>
  <c r="AF40" i="2"/>
  <c r="AF64" i="2"/>
  <c r="AF65" i="2"/>
  <c r="AF45" i="2"/>
  <c r="AF29" i="2"/>
  <c r="AF39" i="2"/>
  <c r="AF19" i="2"/>
  <c r="AF46" i="2"/>
  <c r="AF26" i="2"/>
  <c r="AF28" i="2"/>
  <c r="AF41" i="2"/>
  <c r="AF38" i="2"/>
  <c r="AF23" i="2"/>
  <c r="AF18" i="2"/>
  <c r="AF37" i="2"/>
  <c r="AF48" i="2"/>
  <c r="AF31" i="2"/>
  <c r="AF30" i="2"/>
  <c r="AF42" i="2"/>
  <c r="AF17" i="2"/>
  <c r="AF24" i="2"/>
  <c r="AF27" i="2"/>
  <c r="AF22" i="2"/>
  <c r="AF34" i="2"/>
  <c r="AF25" i="2"/>
  <c r="AF63" i="2"/>
  <c r="AF35" i="2"/>
  <c r="AF21" i="2"/>
  <c r="AF47" i="2"/>
  <c r="AF44" i="2"/>
  <c r="AF33" i="2"/>
  <c r="AF43" i="2"/>
  <c r="AF32" i="2"/>
  <c r="AF20" i="2"/>
  <c r="AF36" i="2"/>
  <c r="H15" i="1"/>
  <c r="H16" i="1"/>
  <c r="G19" i="1"/>
  <c r="G20" i="1"/>
  <c r="G21" i="1"/>
  <c r="G22" i="1"/>
  <c r="G23" i="1"/>
  <c r="G24" i="1"/>
  <c r="G25" i="1"/>
  <c r="G26" i="1"/>
  <c r="G27" i="1"/>
  <c r="H31" i="1"/>
  <c r="H32" i="1"/>
  <c r="H33" i="1"/>
  <c r="H34" i="1"/>
  <c r="H35" i="1"/>
  <c r="H36" i="1"/>
  <c r="H37" i="1"/>
  <c r="H38" i="1"/>
  <c r="H39" i="1"/>
  <c r="G44" i="1"/>
  <c r="G45" i="1"/>
  <c r="H49" i="1"/>
  <c r="H50" i="1"/>
  <c r="H51" i="1"/>
  <c r="H52" i="1"/>
  <c r="H53" i="1"/>
  <c r="G57" i="1"/>
  <c r="H57" i="1" s="1"/>
  <c r="K57" i="1" s="1"/>
  <c r="G59" i="1"/>
  <c r="G60" i="1"/>
  <c r="C68" i="1"/>
  <c r="C69" i="1"/>
  <c r="G70" i="1"/>
  <c r="C71" i="1"/>
  <c r="G74" i="1"/>
  <c r="AM64" i="1"/>
  <c r="L21" i="1"/>
  <c r="AM63" i="1"/>
  <c r="L50" i="1"/>
  <c r="L74" i="1"/>
  <c r="AM66" i="1"/>
  <c r="AM65" i="1"/>
  <c r="L70" i="1"/>
  <c r="AF50" i="1" l="1"/>
  <c r="Z50" i="1"/>
  <c r="AB50" i="1"/>
  <c r="AD50" i="1"/>
  <c r="AF52" i="1"/>
  <c r="Z52" i="1"/>
  <c r="AB52" i="1"/>
  <c r="AD52" i="1"/>
  <c r="K51" i="1"/>
  <c r="AF51" i="1"/>
  <c r="AB51" i="1"/>
  <c r="AD51" i="1"/>
  <c r="Z51" i="1"/>
  <c r="Z59" i="1"/>
  <c r="AH59" i="1"/>
  <c r="AB59" i="1"/>
  <c r="AD59" i="1"/>
  <c r="AF59" i="1"/>
  <c r="AF34" i="1"/>
  <c r="Z34" i="1"/>
  <c r="AH34" i="1"/>
  <c r="AB34" i="1"/>
  <c r="AD34" i="1"/>
  <c r="AB27" i="1"/>
  <c r="AF27" i="1"/>
  <c r="AD27" i="1"/>
  <c r="Z27" i="1"/>
  <c r="AH27" i="1"/>
  <c r="AB23" i="1"/>
  <c r="AD23" i="1"/>
  <c r="AF23" i="1"/>
  <c r="Z23" i="1"/>
  <c r="AH23" i="1"/>
  <c r="Z20" i="1"/>
  <c r="AH20" i="1"/>
  <c r="AB20" i="1"/>
  <c r="AF20" i="1"/>
  <c r="AD20" i="1"/>
  <c r="AH52" i="1"/>
  <c r="Z37" i="1"/>
  <c r="AH37" i="1"/>
  <c r="AD37" i="1"/>
  <c r="AB37" i="1"/>
  <c r="AF37" i="1"/>
  <c r="Z33" i="1"/>
  <c r="AH33" i="1"/>
  <c r="AB33" i="1"/>
  <c r="AF33" i="1"/>
  <c r="AD33" i="1"/>
  <c r="AD26" i="1"/>
  <c r="AF26" i="1"/>
  <c r="Z26" i="1"/>
  <c r="AB26" i="1"/>
  <c r="AH26" i="1"/>
  <c r="AD22" i="1"/>
  <c r="AF22" i="1"/>
  <c r="Z22" i="1"/>
  <c r="AB22" i="1"/>
  <c r="AH22" i="1"/>
  <c r="AB19" i="1"/>
  <c r="AD19" i="1"/>
  <c r="AF19" i="1"/>
  <c r="Z19" i="1"/>
  <c r="AH19" i="1"/>
  <c r="AF38" i="1"/>
  <c r="Z38" i="1"/>
  <c r="AH38" i="1"/>
  <c r="AD38" i="1"/>
  <c r="AB38" i="1"/>
  <c r="AD74" i="1"/>
  <c r="AF74" i="1"/>
  <c r="Z74" i="1"/>
  <c r="AB74" i="1"/>
  <c r="AH74" i="1"/>
  <c r="AF60" i="1"/>
  <c r="AB60" i="1"/>
  <c r="Z60" i="1"/>
  <c r="AH60" i="1"/>
  <c r="AD60" i="1"/>
  <c r="AD57" i="1"/>
  <c r="AF57" i="1"/>
  <c r="AH57" i="1"/>
  <c r="AB57" i="1"/>
  <c r="Z57" i="1"/>
  <c r="AH51" i="1"/>
  <c r="Z44" i="1"/>
  <c r="AH44" i="1"/>
  <c r="AB44" i="1"/>
  <c r="AF44" i="1"/>
  <c r="AD44" i="1"/>
  <c r="AB36" i="1"/>
  <c r="AD36" i="1"/>
  <c r="AF36" i="1"/>
  <c r="Z36" i="1"/>
  <c r="AH36" i="1"/>
  <c r="AB32" i="1"/>
  <c r="AF32" i="1"/>
  <c r="AD32" i="1"/>
  <c r="Z32" i="1"/>
  <c r="AH32" i="1"/>
  <c r="AF25" i="1"/>
  <c r="Z25" i="1"/>
  <c r="AH25" i="1"/>
  <c r="AD25" i="1"/>
  <c r="AB25" i="1"/>
  <c r="AF21" i="1"/>
  <c r="AB21" i="1"/>
  <c r="Z21" i="1"/>
  <c r="AH21" i="1"/>
  <c r="AD21" i="1"/>
  <c r="AF16" i="1"/>
  <c r="Z16" i="1"/>
  <c r="AH16" i="1"/>
  <c r="AB16" i="1"/>
  <c r="AD16" i="1"/>
  <c r="AB49" i="1"/>
  <c r="AD49" i="1"/>
  <c r="Z49" i="1"/>
  <c r="AH49" i="1"/>
  <c r="AF49" i="1"/>
  <c r="AF45" i="1"/>
  <c r="Z45" i="1"/>
  <c r="AH45" i="1"/>
  <c r="AB45" i="1"/>
  <c r="AD45" i="1"/>
  <c r="AF70" i="1"/>
  <c r="AF72" i="1" s="1"/>
  <c r="Z70" i="1"/>
  <c r="Z72" i="1" s="1"/>
  <c r="AH70" i="1"/>
  <c r="AH72" i="1" s="1"/>
  <c r="AB70" i="1"/>
  <c r="AB72" i="1" s="1"/>
  <c r="AD70" i="1"/>
  <c r="AD72" i="1" s="1"/>
  <c r="J59" i="1"/>
  <c r="AB53" i="1"/>
  <c r="AF53" i="1"/>
  <c r="AD53" i="1"/>
  <c r="Z53" i="1"/>
  <c r="AH53" i="1"/>
  <c r="AH50" i="1"/>
  <c r="AD39" i="1"/>
  <c r="AH39" i="1"/>
  <c r="AF39" i="1"/>
  <c r="Z39" i="1"/>
  <c r="AB39" i="1"/>
  <c r="AD35" i="1"/>
  <c r="Z35" i="1"/>
  <c r="AF35" i="1"/>
  <c r="AB35" i="1"/>
  <c r="AH35" i="1"/>
  <c r="AD31" i="1"/>
  <c r="AF31" i="1"/>
  <c r="AH31" i="1"/>
  <c r="AB31" i="1"/>
  <c r="Z31" i="1"/>
  <c r="Z24" i="1"/>
  <c r="AH24" i="1"/>
  <c r="AD24" i="1"/>
  <c r="AB24" i="1"/>
  <c r="AF24" i="1"/>
  <c r="H20" i="1"/>
  <c r="K20" i="1" s="1"/>
  <c r="AD15" i="1"/>
  <c r="AH15" i="1"/>
  <c r="AF15" i="1"/>
  <c r="Z15" i="1"/>
  <c r="AB15" i="1"/>
  <c r="H60" i="1"/>
  <c r="K60" i="1" s="1"/>
  <c r="K37" i="1"/>
  <c r="J26" i="1"/>
  <c r="K32" i="1"/>
  <c r="K16" i="1"/>
  <c r="K36" i="1"/>
  <c r="J25" i="1"/>
  <c r="J21" i="1"/>
  <c r="H59" i="1"/>
  <c r="K59" i="1" s="1"/>
  <c r="K50" i="1"/>
  <c r="K35" i="1"/>
  <c r="J24" i="1"/>
  <c r="K15" i="1"/>
  <c r="J45" i="1"/>
  <c r="K33" i="1"/>
  <c r="J22" i="1"/>
  <c r="H19" i="1"/>
  <c r="K19" i="1" s="1"/>
  <c r="J70" i="1"/>
  <c r="J44" i="1"/>
  <c r="K53" i="1"/>
  <c r="K39" i="1"/>
  <c r="K31" i="1"/>
  <c r="H74" i="1"/>
  <c r="K74" i="1" s="1"/>
  <c r="J57" i="1"/>
  <c r="K52" i="1"/>
  <c r="K49" i="1"/>
  <c r="K38" i="1"/>
  <c r="K34" i="1"/>
  <c r="J27" i="1"/>
  <c r="J23" i="1"/>
  <c r="J20" i="1"/>
  <c r="J60" i="1"/>
  <c r="H45" i="1"/>
  <c r="K45" i="1" s="1"/>
  <c r="H70" i="1"/>
  <c r="K70" i="1" s="1"/>
  <c r="H25" i="1"/>
  <c r="K25" i="1" s="1"/>
  <c r="H26" i="1"/>
  <c r="K26" i="1" s="1"/>
  <c r="H21" i="1"/>
  <c r="K21" i="1" s="1"/>
  <c r="J19" i="1"/>
  <c r="H24" i="1"/>
  <c r="K24" i="1" s="1"/>
  <c r="H22" i="1"/>
  <c r="K22" i="1" s="1"/>
  <c r="H44" i="1"/>
  <c r="K44" i="1" s="1"/>
  <c r="H27" i="1"/>
  <c r="K27" i="1" s="1"/>
  <c r="H23" i="1"/>
  <c r="K23" i="1" s="1"/>
  <c r="J74" i="1"/>
  <c r="G75" i="1"/>
  <c r="G76" i="1"/>
  <c r="G77" i="1"/>
  <c r="G80" i="1"/>
  <c r="J80" i="1" s="1"/>
  <c r="G81" i="1"/>
  <c r="G82" i="1"/>
  <c r="G83" i="1"/>
  <c r="G94" i="1"/>
  <c r="G95" i="1"/>
  <c r="L77" i="1"/>
  <c r="L76" i="1"/>
  <c r="L81" i="1"/>
  <c r="L94" i="1"/>
  <c r="L75" i="1"/>
  <c r="L82" i="1"/>
  <c r="L80" i="1"/>
  <c r="L83" i="1"/>
  <c r="AH61" i="1" l="1"/>
  <c r="AF61" i="1"/>
  <c r="AD46" i="1"/>
  <c r="AD28" i="1"/>
  <c r="AB61" i="1"/>
  <c r="AB75" i="1"/>
  <c r="AF75" i="1"/>
  <c r="AD75" i="1"/>
  <c r="Z75" i="1"/>
  <c r="AH75" i="1"/>
  <c r="AB46" i="1"/>
  <c r="Z61" i="1"/>
  <c r="AD61" i="1"/>
  <c r="AH28" i="1"/>
  <c r="AB28" i="1"/>
  <c r="AH46" i="1"/>
  <c r="Z28" i="1"/>
  <c r="AH81" i="1"/>
  <c r="Z81" i="1"/>
  <c r="AF81" i="1"/>
  <c r="AD81" i="1"/>
  <c r="AB81" i="1"/>
  <c r="Z76" i="1"/>
  <c r="AH76" i="1"/>
  <c r="AB76" i="1"/>
  <c r="AD76" i="1"/>
  <c r="AF76" i="1"/>
  <c r="AF46" i="1"/>
  <c r="AD83" i="1"/>
  <c r="Z83" i="1"/>
  <c r="AB83" i="1"/>
  <c r="AH83" i="1"/>
  <c r="AF83" i="1"/>
  <c r="AB80" i="1"/>
  <c r="AF80" i="1"/>
  <c r="AH80" i="1"/>
  <c r="Z80" i="1"/>
  <c r="AD80" i="1"/>
  <c r="AF82" i="1"/>
  <c r="AD82" i="1"/>
  <c r="AH82" i="1"/>
  <c r="Z82" i="1"/>
  <c r="AB82" i="1"/>
  <c r="AF77" i="1"/>
  <c r="Z77" i="1"/>
  <c r="AH77" i="1"/>
  <c r="AD77" i="1"/>
  <c r="AB77" i="1"/>
  <c r="Z46" i="1"/>
  <c r="AF28" i="1"/>
  <c r="J94" i="1"/>
  <c r="H95" i="1"/>
  <c r="K95" i="1" s="1"/>
  <c r="J82" i="1"/>
  <c r="J77" i="1"/>
  <c r="H81" i="1"/>
  <c r="K81" i="1" s="1"/>
  <c r="J76" i="1"/>
  <c r="J83" i="1"/>
  <c r="J75" i="1"/>
  <c r="H82" i="1"/>
  <c r="K82" i="1" s="1"/>
  <c r="H80" i="1"/>
  <c r="K80" i="1" s="1"/>
  <c r="H75" i="1"/>
  <c r="K75" i="1" s="1"/>
  <c r="H76" i="1"/>
  <c r="K76" i="1" s="1"/>
  <c r="H94" i="1"/>
  <c r="K94" i="1" s="1"/>
  <c r="H83" i="1"/>
  <c r="K83" i="1" s="1"/>
  <c r="J81" i="1"/>
  <c r="H77" i="1"/>
  <c r="K77" i="1" s="1"/>
  <c r="J95" i="1"/>
  <c r="G99" i="1"/>
  <c r="AB78" i="1" l="1"/>
  <c r="AF78" i="1"/>
  <c r="AH78" i="1"/>
  <c r="AD78" i="1"/>
  <c r="Z78" i="1"/>
  <c r="AD84" i="1"/>
  <c r="AH84" i="1"/>
  <c r="AH85" i="1" s="1"/>
  <c r="AF84" i="1"/>
  <c r="AB84" i="1"/>
  <c r="AB85" i="1" s="1"/>
  <c r="Z84" i="1"/>
  <c r="H99" i="1"/>
  <c r="K99" i="1" s="1"/>
  <c r="J99" i="1"/>
  <c r="G101" i="1"/>
  <c r="H101" i="1" s="1"/>
  <c r="K101" i="1" s="1"/>
  <c r="G102" i="1"/>
  <c r="J101" i="1" l="1"/>
  <c r="AF85" i="1"/>
  <c r="Z85" i="1"/>
  <c r="AD85" i="1"/>
  <c r="H102" i="1"/>
  <c r="K102" i="1" s="1"/>
  <c r="J102" i="1"/>
  <c r="Z103" i="1"/>
  <c r="AB103" i="1"/>
  <c r="AD103" i="1"/>
  <c r="AF103" i="1"/>
  <c r="C110" i="1"/>
  <c r="C111" i="1"/>
  <c r="G112" i="1"/>
  <c r="C113" i="1"/>
  <c r="G116" i="1"/>
  <c r="G117" i="1"/>
  <c r="AM105" i="1"/>
  <c r="AM107" i="1"/>
  <c r="AM108" i="1"/>
  <c r="L117" i="1"/>
  <c r="L112" i="1"/>
  <c r="L116" i="1"/>
  <c r="AM106" i="1"/>
  <c r="H112" i="1" l="1"/>
  <c r="K112" i="1" s="1"/>
  <c r="H117" i="1"/>
  <c r="K117" i="1" s="1"/>
  <c r="H116" i="1"/>
  <c r="K116" i="1" s="1"/>
  <c r="J112" i="1"/>
  <c r="J116" i="1"/>
  <c r="J117" i="1"/>
  <c r="G118" i="1"/>
  <c r="G119" i="1"/>
  <c r="L119" i="1"/>
  <c r="L118" i="1"/>
  <c r="H119" i="1" l="1"/>
  <c r="K119" i="1" s="1"/>
  <c r="H118" i="1"/>
  <c r="K118" i="1" s="1"/>
  <c r="J118" i="1"/>
  <c r="J119" i="1"/>
  <c r="G122" i="1"/>
  <c r="G123" i="1"/>
  <c r="G124" i="1"/>
  <c r="L124" i="1"/>
  <c r="L123" i="1"/>
  <c r="L122" i="1"/>
  <c r="H123" i="1" l="1"/>
  <c r="K123" i="1" s="1"/>
  <c r="J123" i="1"/>
  <c r="J122" i="1"/>
  <c r="H124" i="1"/>
  <c r="K124" i="1" s="1"/>
  <c r="H122" i="1"/>
  <c r="K122" i="1" s="1"/>
  <c r="J124" i="1"/>
  <c r="G125" i="1"/>
  <c r="J125" i="1" s="1"/>
  <c r="C139" i="1"/>
  <c r="C140" i="1"/>
  <c r="C141" i="1"/>
  <c r="G141" i="1"/>
  <c r="H141" i="1" s="1"/>
  <c r="K141" i="1" s="1"/>
  <c r="C142" i="1"/>
  <c r="G145" i="1"/>
  <c r="G146" i="1"/>
  <c r="G147" i="1"/>
  <c r="G148" i="1"/>
  <c r="V4" i="2"/>
  <c r="X4" i="2"/>
  <c r="AF4" i="2"/>
  <c r="AL4" i="2"/>
  <c r="AN4" i="2"/>
  <c r="AV4" i="2"/>
  <c r="V5" i="2"/>
  <c r="AL5" i="2"/>
  <c r="X6" i="2"/>
  <c r="BB6" i="2" s="1"/>
  <c r="V6" i="2"/>
  <c r="AZ6" i="2" s="1"/>
  <c r="AN6" i="2" s="1"/>
  <c r="Z6" i="2"/>
  <c r="BD6" i="2" s="1"/>
  <c r="AD6" i="2"/>
  <c r="BH6" i="2" s="1"/>
  <c r="AF6" i="2"/>
  <c r="BJ6" i="2" s="1"/>
  <c r="AI6" i="2"/>
  <c r="AJ6" i="2"/>
  <c r="AL6" i="2"/>
  <c r="AP6" i="2"/>
  <c r="AT6" i="2"/>
  <c r="AV6" i="2"/>
  <c r="V7" i="2"/>
  <c r="AZ7" i="2" s="1"/>
  <c r="AD7" i="2"/>
  <c r="BH7" i="2" s="1"/>
  <c r="X7" i="2"/>
  <c r="BB7" i="2" s="1"/>
  <c r="AF7" i="2"/>
  <c r="BJ7" i="2" s="1"/>
  <c r="AI7" i="2"/>
  <c r="AJ7" i="2"/>
  <c r="AN7" i="2"/>
  <c r="AV7" i="2"/>
  <c r="AL10" i="2"/>
  <c r="AB9" i="2"/>
  <c r="BF9" i="2" s="1"/>
  <c r="AT10" i="2"/>
  <c r="Z9" i="2"/>
  <c r="BD9" i="2" s="1"/>
  <c r="AI9" i="2"/>
  <c r="AJ9" i="2"/>
  <c r="AP9" i="2"/>
  <c r="V10" i="2"/>
  <c r="AZ10" i="2" s="1"/>
  <c r="X10" i="2"/>
  <c r="BB10" i="2" s="1"/>
  <c r="AD10" i="2"/>
  <c r="BH10" i="2" s="1"/>
  <c r="AF11" i="2"/>
  <c r="BJ11" i="2" s="1"/>
  <c r="AI10" i="2"/>
  <c r="AJ10" i="2"/>
  <c r="V11" i="2"/>
  <c r="AZ11" i="2" s="1"/>
  <c r="AD11" i="2"/>
  <c r="BH11" i="2" s="1"/>
  <c r="AI11" i="2"/>
  <c r="AJ11" i="2"/>
  <c r="AL11" i="2"/>
  <c r="AT11" i="2"/>
  <c r="X12" i="2"/>
  <c r="BB12" i="2" s="1"/>
  <c r="AF12" i="2"/>
  <c r="BJ12" i="2" s="1"/>
  <c r="AI12" i="2"/>
  <c r="AJ12" i="2"/>
  <c r="AN12" i="2"/>
  <c r="AV12" i="2"/>
  <c r="AI13" i="2"/>
  <c r="Z14" i="2"/>
  <c r="V14" i="2"/>
  <c r="AZ14" i="2" s="1"/>
  <c r="X14" i="2"/>
  <c r="AD14" i="2"/>
  <c r="AF14" i="2"/>
  <c r="BJ14" i="2" s="1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54" i="2"/>
  <c r="AJ54" i="2"/>
  <c r="AI55" i="2"/>
  <c r="AJ55" i="2"/>
  <c r="AI56" i="2"/>
  <c r="AJ56" i="2"/>
  <c r="AI57" i="2"/>
  <c r="AJ57" i="2"/>
  <c r="AI58" i="2"/>
  <c r="AJ58" i="2"/>
  <c r="AI59" i="2"/>
  <c r="AJ59" i="2"/>
  <c r="AI60" i="2"/>
  <c r="AJ60" i="2"/>
  <c r="AI63" i="2"/>
  <c r="AI64" i="2"/>
  <c r="AI65" i="2"/>
  <c r="AI66" i="2"/>
  <c r="L146" i="1"/>
  <c r="AM124" i="1"/>
  <c r="L31" i="1"/>
  <c r="L145" i="1"/>
  <c r="AM142" i="1"/>
  <c r="AM82" i="1"/>
  <c r="AM24" i="1"/>
  <c r="AM102" i="1"/>
  <c r="AM32" i="1"/>
  <c r="L23" i="1"/>
  <c r="L58" i="1"/>
  <c r="L39" i="1"/>
  <c r="L102" i="1"/>
  <c r="AM60" i="1"/>
  <c r="AM27" i="1"/>
  <c r="L125" i="1"/>
  <c r="L34" i="1"/>
  <c r="L27" i="1"/>
  <c r="L33" i="1"/>
  <c r="L59" i="1"/>
  <c r="AM25" i="1"/>
  <c r="L57" i="1"/>
  <c r="L101" i="1"/>
  <c r="AM53" i="1"/>
  <c r="L60" i="1"/>
  <c r="L32" i="1"/>
  <c r="AM57" i="1"/>
  <c r="L45" i="1"/>
  <c r="L52" i="1"/>
  <c r="AM20" i="1"/>
  <c r="AM99" i="1"/>
  <c r="AM112" i="1"/>
  <c r="AM34" i="1"/>
  <c r="AM135" i="1"/>
  <c r="AM36" i="1"/>
  <c r="L15" i="1"/>
  <c r="L141" i="1"/>
  <c r="AM137" i="1"/>
  <c r="L51" i="1"/>
  <c r="AM134" i="1"/>
  <c r="AM52" i="1"/>
  <c r="AM23" i="1"/>
  <c r="L19" i="1"/>
  <c r="AM71" i="1"/>
  <c r="AM37" i="1"/>
  <c r="L99" i="1"/>
  <c r="AM113" i="1"/>
  <c r="AM22" i="1"/>
  <c r="AM77" i="1"/>
  <c r="L37" i="1"/>
  <c r="L44" i="1"/>
  <c r="L22" i="1"/>
  <c r="L38" i="1"/>
  <c r="L49" i="1"/>
  <c r="AM39" i="1"/>
  <c r="AM95" i="1"/>
  <c r="AM44" i="1"/>
  <c r="AM136" i="1"/>
  <c r="AM100" i="1"/>
  <c r="L148" i="1"/>
  <c r="L35" i="1"/>
  <c r="AM59" i="1"/>
  <c r="AM76" i="1"/>
  <c r="AM58" i="1"/>
  <c r="L24" i="1"/>
  <c r="AM119" i="1"/>
  <c r="AM35" i="1"/>
  <c r="AM16" i="1"/>
  <c r="L95" i="1"/>
  <c r="AM15" i="1"/>
  <c r="AM26" i="1"/>
  <c r="AM101" i="1"/>
  <c r="AM49" i="1"/>
  <c r="AM31" i="1"/>
  <c r="AM50" i="1"/>
  <c r="AM118" i="1"/>
  <c r="L25" i="1"/>
  <c r="L147" i="1"/>
  <c r="AM19" i="1"/>
  <c r="AM51" i="1"/>
  <c r="L100" i="1"/>
  <c r="AM141" i="1"/>
  <c r="AM83" i="1"/>
  <c r="AM125" i="1"/>
  <c r="L26" i="1"/>
  <c r="L53" i="1"/>
  <c r="AM70" i="1"/>
  <c r="AM38" i="1"/>
  <c r="L16" i="1"/>
  <c r="L20" i="1"/>
  <c r="L36" i="1"/>
  <c r="AM45" i="1"/>
  <c r="AM33" i="1"/>
  <c r="H148" i="1" l="1"/>
  <c r="K148" i="1" s="1"/>
  <c r="J146" i="1"/>
  <c r="J141" i="1"/>
  <c r="H147" i="1"/>
  <c r="K147" i="1" s="1"/>
  <c r="H146" i="1"/>
  <c r="K146" i="1" s="1"/>
  <c r="H145" i="1"/>
  <c r="K145" i="1" s="1"/>
  <c r="H125" i="1"/>
  <c r="K125" i="1" s="1"/>
  <c r="J147" i="1"/>
  <c r="J148" i="1"/>
  <c r="J145" i="1"/>
  <c r="BH14" i="2"/>
  <c r="AT14" i="2" s="1"/>
  <c r="AL14" i="2"/>
  <c r="AF5" i="2"/>
  <c r="AV5" i="2"/>
  <c r="X5" i="2"/>
  <c r="AN5" i="2"/>
  <c r="BB14" i="2"/>
  <c r="AN14" i="2" s="1"/>
  <c r="AB14" i="2"/>
  <c r="BF14" i="2" s="1"/>
  <c r="AR14" i="2" s="1"/>
  <c r="Z12" i="2"/>
  <c r="BD12" i="2" s="1"/>
  <c r="AP12" i="2"/>
  <c r="Z10" i="2"/>
  <c r="BD10" i="2" s="1"/>
  <c r="AP10" i="2"/>
  <c r="BD14" i="2"/>
  <c r="AP14" i="2" s="1"/>
  <c r="AV14" i="2"/>
  <c r="AR11" i="2"/>
  <c r="AV11" i="2"/>
  <c r="AF9" i="2"/>
  <c r="BJ9" i="2" s="1"/>
  <c r="AV9" i="2"/>
  <c r="X11" i="2"/>
  <c r="BB11" i="2" s="1"/>
  <c r="AN11" i="2"/>
  <c r="X9" i="2"/>
  <c r="BB9" i="2" s="1"/>
  <c r="AN9" i="2"/>
  <c r="Z7" i="2"/>
  <c r="BD7" i="2" s="1"/>
  <c r="AP7" i="2"/>
  <c r="AD12" i="2"/>
  <c r="BH12" i="2" s="1"/>
  <c r="AT12" i="2"/>
  <c r="V12" i="2"/>
  <c r="AZ12" i="2" s="1"/>
  <c r="AL12" i="2"/>
  <c r="Z11" i="2"/>
  <c r="BD11" i="2" s="1"/>
  <c r="AR12" i="2"/>
  <c r="AB6" i="2"/>
  <c r="BF6" i="2" s="1"/>
  <c r="AR6" i="2"/>
  <c r="AP11" i="2"/>
  <c r="AV10" i="2"/>
  <c r="AN10" i="2"/>
  <c r="AF10" i="2"/>
  <c r="BJ10" i="2" s="1"/>
  <c r="AT9" i="2"/>
  <c r="AL9" i="2"/>
  <c r="AD9" i="2"/>
  <c r="BH9" i="2" s="1"/>
  <c r="V9" i="2"/>
  <c r="AZ9" i="2" s="1"/>
  <c r="AR9" i="2"/>
  <c r="AT7" i="2"/>
  <c r="AL7" i="2"/>
  <c r="AB11" i="2" l="1"/>
  <c r="BF11" i="2" s="1"/>
  <c r="AB12" i="2"/>
  <c r="BF12" i="2" s="1"/>
  <c r="AB10" i="2"/>
  <c r="BF10" i="2" s="1"/>
  <c r="AB7" i="2"/>
  <c r="BF7" i="2" s="1"/>
  <c r="AR7" i="2"/>
  <c r="AR10" i="2"/>
  <c r="AD45" i="2" l="1"/>
  <c r="AD22" i="2"/>
  <c r="AD44" i="2"/>
  <c r="BH65" i="2" l="1"/>
  <c r="AF15" i="2"/>
  <c r="BJ15" i="2" s="1"/>
  <c r="BJ44" i="2"/>
  <c r="AV44" i="2" s="1"/>
  <c r="BH63" i="2"/>
  <c r="AT63" i="2" s="1"/>
  <c r="BH45" i="2"/>
  <c r="AT45" i="2" s="1"/>
  <c r="BJ22" i="2"/>
  <c r="AV22" i="2" s="1"/>
  <c r="BH66" i="2"/>
  <c r="AT66" i="2" s="1"/>
  <c r="AF16" i="2"/>
  <c r="BJ16" i="2" s="1"/>
  <c r="AV16" i="2" s="1"/>
  <c r="BJ45" i="2"/>
  <c r="AV45" i="2" s="1"/>
  <c r="BJ63" i="2"/>
  <c r="AV63" i="2" s="1"/>
  <c r="AD15" i="2"/>
  <c r="BH15" i="2" s="1"/>
  <c r="AD16" i="2"/>
  <c r="BH16" i="2" s="1"/>
  <c r="BH22" i="2"/>
  <c r="AT22" i="2" s="1"/>
  <c r="BH44" i="2"/>
  <c r="AT44" i="2" s="1"/>
  <c r="BH64" i="2"/>
  <c r="AT64" i="2" s="1"/>
  <c r="V57" i="1"/>
  <c r="AM122" i="1"/>
  <c r="V58" i="1"/>
  <c r="V99" i="1"/>
  <c r="AM80" i="1"/>
  <c r="V100" i="1"/>
  <c r="V40" i="1"/>
  <c r="X57" i="1"/>
  <c r="AM123" i="1"/>
  <c r="AM81" i="1"/>
  <c r="X99" i="1"/>
  <c r="AG40" i="1" l="1"/>
  <c r="AT15" i="2"/>
  <c r="AV15" i="2"/>
  <c r="AG57" i="1"/>
  <c r="AI57" i="1"/>
  <c r="AI99" i="1"/>
  <c r="AG99" i="1"/>
  <c r="AT16" i="2"/>
  <c r="AT65" i="2"/>
  <c r="V101" i="1"/>
  <c r="V59" i="1"/>
  <c r="AG59" i="1" l="1"/>
  <c r="X44" i="2"/>
  <c r="AB44" i="2"/>
  <c r="Z22" i="2"/>
  <c r="X22" i="2"/>
  <c r="AB22" i="2"/>
  <c r="Z44" i="2"/>
  <c r="AG101" i="1"/>
  <c r="BF44" i="2" l="1"/>
  <c r="AR44" i="2" s="1"/>
  <c r="BF22" i="2"/>
  <c r="AR22" i="2" s="1"/>
  <c r="BD44" i="2"/>
  <c r="AP44" i="2" s="1"/>
  <c r="BD22" i="2"/>
  <c r="AP22" i="2" s="1"/>
  <c r="BB44" i="2"/>
  <c r="AN44" i="2" s="1"/>
  <c r="BB22" i="2"/>
  <c r="AN22" i="2" s="1"/>
  <c r="Z60" i="2" l="1"/>
  <c r="BD60" i="2" s="1"/>
  <c r="AP60" i="2" s="1"/>
  <c r="AD35" i="2"/>
  <c r="AB60" i="2"/>
  <c r="BF60" i="2" s="1"/>
  <c r="AR60" i="2" s="1"/>
  <c r="AD24" i="2"/>
  <c r="AD20" i="2"/>
  <c r="AB59" i="2"/>
  <c r="BF59" i="2" s="1"/>
  <c r="AR59" i="2" s="1"/>
  <c r="BJ59" i="2"/>
  <c r="AV59" i="2" s="1"/>
  <c r="AB45" i="2"/>
  <c r="AD27" i="2"/>
  <c r="AD36" i="2"/>
  <c r="BJ65" i="2"/>
  <c r="AV65" i="2" s="1"/>
  <c r="AD43" i="2"/>
  <c r="AD23" i="2"/>
  <c r="X59" i="2"/>
  <c r="BB59" i="2" s="1"/>
  <c r="AN59" i="2" s="1"/>
  <c r="Z32" i="2"/>
  <c r="AD31" i="2"/>
  <c r="Z45" i="2"/>
  <c r="AD38" i="2"/>
  <c r="AD47" i="2"/>
  <c r="AD30" i="2"/>
  <c r="AD32" i="2"/>
  <c r="AD56" i="2"/>
  <c r="AD59" i="2"/>
  <c r="BH59" i="2" s="1"/>
  <c r="AT59" i="2" s="1"/>
  <c r="AD51" i="2"/>
  <c r="AD42" i="2"/>
  <c r="Z59" i="2"/>
  <c r="BD59" i="2" s="1"/>
  <c r="AP59" i="2" s="1"/>
  <c r="AD34" i="2"/>
  <c r="AD41" i="2"/>
  <c r="AD21" i="2"/>
  <c r="AD46" i="2"/>
  <c r="AD33" i="2"/>
  <c r="BJ60" i="2"/>
  <c r="AV60" i="2" s="1"/>
  <c r="X45" i="2"/>
  <c r="AF51" i="2"/>
  <c r="AD19" i="2"/>
  <c r="AB32" i="2"/>
  <c r="AD26" i="2"/>
  <c r="AD40" i="2"/>
  <c r="AF52" i="2"/>
  <c r="AD52" i="2"/>
  <c r="AD60" i="2"/>
  <c r="AD25" i="2"/>
  <c r="X32" i="2"/>
  <c r="AD17" i="2"/>
  <c r="AD29" i="2"/>
  <c r="BJ66" i="2"/>
  <c r="AV66" i="2" s="1"/>
  <c r="AD18" i="2"/>
  <c r="X60" i="2"/>
  <c r="BB60" i="2" s="1"/>
  <c r="AN60" i="2" s="1"/>
  <c r="V102" i="1"/>
  <c r="X101" i="1"/>
  <c r="X59" i="1"/>
  <c r="V60" i="1"/>
  <c r="BJ51" i="2" l="1"/>
  <c r="AV51" i="2"/>
  <c r="BJ52" i="2"/>
  <c r="AV52" i="2"/>
  <c r="BH52" i="2"/>
  <c r="AT52" i="2"/>
  <c r="BH51" i="2"/>
  <c r="AT51" i="2"/>
  <c r="AG60" i="1"/>
  <c r="AG61" i="1" s="1"/>
  <c r="AG102" i="1"/>
  <c r="AG103" i="1" s="1"/>
  <c r="BJ64" i="2"/>
  <c r="AV64" i="2" s="1"/>
  <c r="BH60" i="2"/>
  <c r="AT60" i="2" s="1"/>
  <c r="AD88" i="2"/>
  <c r="BH88" i="2" s="1"/>
  <c r="BH56" i="2"/>
  <c r="AT56" i="2" s="1"/>
  <c r="AI59" i="1"/>
  <c r="AI101" i="1"/>
  <c r="X71" i="1"/>
  <c r="AF88" i="2"/>
  <c r="BJ88" i="2" s="1"/>
  <c r="AV88" i="2" s="1"/>
  <c r="BJ56" i="2"/>
  <c r="AV56" i="2" s="1"/>
  <c r="BF66" i="2"/>
  <c r="AR66" i="2" s="1"/>
  <c r="BD65" i="2"/>
  <c r="AP65" i="2" s="1"/>
  <c r="BF63" i="2"/>
  <c r="AR63" i="2" s="1"/>
  <c r="BB66" i="2"/>
  <c r="AN66" i="2" s="1"/>
  <c r="BB63" i="2"/>
  <c r="AN63" i="2" s="1"/>
  <c r="BF64" i="2"/>
  <c r="AR64" i="2" s="1"/>
  <c r="BB64" i="2"/>
  <c r="AN64" i="2" s="1"/>
  <c r="BB65" i="2"/>
  <c r="AN65" i="2" s="1"/>
  <c r="BF65" i="2"/>
  <c r="AR65" i="2" s="1"/>
  <c r="BD63" i="2"/>
  <c r="AP63" i="2" s="1"/>
  <c r="BD66" i="2"/>
  <c r="AP66" i="2" s="1"/>
  <c r="AD28" i="2"/>
  <c r="X15" i="2"/>
  <c r="BB15" i="2" s="1"/>
  <c r="BD45" i="2"/>
  <c r="AP45" i="2" s="1"/>
  <c r="BH43" i="2"/>
  <c r="AT43" i="2" s="1"/>
  <c r="BH24" i="2"/>
  <c r="AT24" i="2" s="1"/>
  <c r="BF32" i="2"/>
  <c r="AR32" i="2" s="1"/>
  <c r="BB45" i="2"/>
  <c r="AN45" i="2" s="1"/>
  <c r="AD37" i="2"/>
  <c r="BJ41" i="2"/>
  <c r="AV41" i="2" s="1"/>
  <c r="BJ25" i="2"/>
  <c r="AV25" i="2" s="1"/>
  <c r="BB32" i="2"/>
  <c r="AN32" i="2" s="1"/>
  <c r="BJ26" i="2"/>
  <c r="AV26" i="2" s="1"/>
  <c r="Z15" i="2"/>
  <c r="BD15" i="2" s="1"/>
  <c r="BJ23" i="2"/>
  <c r="AV23" i="2" s="1"/>
  <c r="BH26" i="2"/>
  <c r="AT26" i="2" s="1"/>
  <c r="BJ46" i="2"/>
  <c r="AV46" i="2" s="1"/>
  <c r="AD48" i="2"/>
  <c r="BH20" i="2"/>
  <c r="AT20" i="2" s="1"/>
  <c r="BJ47" i="2"/>
  <c r="AV47" i="2" s="1"/>
  <c r="BH18" i="2"/>
  <c r="AT18" i="2" s="1"/>
  <c r="BH42" i="2"/>
  <c r="AT42" i="2" s="1"/>
  <c r="BF45" i="2"/>
  <c r="AR45" i="2" s="1"/>
  <c r="BJ30" i="2"/>
  <c r="AV30" i="2" s="1"/>
  <c r="BJ21" i="2"/>
  <c r="AV21" i="2" s="1"/>
  <c r="Z16" i="2"/>
  <c r="BD16" i="2" s="1"/>
  <c r="AP16" i="2" s="1"/>
  <c r="BH46" i="2"/>
  <c r="AT46" i="2" s="1"/>
  <c r="BH27" i="2"/>
  <c r="AT27" i="2" s="1"/>
  <c r="AB16" i="2"/>
  <c r="BF16" i="2" s="1"/>
  <c r="BH41" i="2"/>
  <c r="AT41" i="2" s="1"/>
  <c r="BH23" i="2"/>
  <c r="AT23" i="2" s="1"/>
  <c r="BJ38" i="2"/>
  <c r="AV38" i="2" s="1"/>
  <c r="BJ29" i="2"/>
  <c r="AV29" i="2" s="1"/>
  <c r="BH47" i="2"/>
  <c r="AT47" i="2" s="1"/>
  <c r="BJ18" i="2"/>
  <c r="AV18" i="2" s="1"/>
  <c r="BH21" i="2"/>
  <c r="AT21" i="2" s="1"/>
  <c r="BJ43" i="2"/>
  <c r="AV43" i="2" s="1"/>
  <c r="BJ27" i="2"/>
  <c r="AV27" i="2" s="1"/>
  <c r="BH36" i="2"/>
  <c r="AT36" i="2" s="1"/>
  <c r="BJ42" i="2"/>
  <c r="AV42" i="2" s="1"/>
  <c r="BH38" i="2"/>
  <c r="AT38" i="2" s="1"/>
  <c r="BJ33" i="2"/>
  <c r="AV33" i="2" s="1"/>
  <c r="BJ24" i="2"/>
  <c r="AV24" i="2" s="1"/>
  <c r="BJ19" i="2"/>
  <c r="AV19" i="2" s="1"/>
  <c r="BH25" i="2"/>
  <c r="AT25" i="2" s="1"/>
  <c r="BH32" i="2"/>
  <c r="AT32" i="2" s="1"/>
  <c r="BJ20" i="2"/>
  <c r="AV20" i="2" s="1"/>
  <c r="X16" i="2"/>
  <c r="BB16" i="2" s="1"/>
  <c r="BJ32" i="2"/>
  <c r="AV32" i="2" s="1"/>
  <c r="BH19" i="2"/>
  <c r="AT19" i="2" s="1"/>
  <c r="BJ35" i="2"/>
  <c r="AV35" i="2" s="1"/>
  <c r="BH40" i="2"/>
  <c r="AT40" i="2" s="1"/>
  <c r="BJ17" i="2"/>
  <c r="AV17" i="2" s="1"/>
  <c r="BH17" i="2"/>
  <c r="AT17" i="2" s="1"/>
  <c r="BH34" i="2"/>
  <c r="AT34" i="2" s="1"/>
  <c r="BH35" i="2"/>
  <c r="AT35" i="2" s="1"/>
  <c r="BD32" i="2"/>
  <c r="AP32" i="2" s="1"/>
  <c r="BH29" i="2"/>
  <c r="AT29" i="2" s="1"/>
  <c r="BH31" i="2"/>
  <c r="AT31" i="2" s="1"/>
  <c r="AD39" i="2"/>
  <c r="BJ31" i="2"/>
  <c r="AV31" i="2" s="1"/>
  <c r="AB15" i="2"/>
  <c r="BF15" i="2" s="1"/>
  <c r="AR15" i="2" s="1"/>
  <c r="BH30" i="2"/>
  <c r="AT30" i="2" s="1"/>
  <c r="BJ40" i="2"/>
  <c r="AV40" i="2" s="1"/>
  <c r="BJ36" i="2"/>
  <c r="AV36" i="2" s="1"/>
  <c r="BD64" i="2"/>
  <c r="AP64" i="2" s="1"/>
  <c r="BJ34" i="2"/>
  <c r="AV34" i="2" s="1"/>
  <c r="BH33" i="2"/>
  <c r="AT33" i="2" s="1"/>
  <c r="P99" i="1"/>
  <c r="X16" i="1"/>
  <c r="X23" i="1"/>
  <c r="V36" i="1"/>
  <c r="V35" i="1"/>
  <c r="P40" i="1"/>
  <c r="V45" i="1"/>
  <c r="V16" i="1"/>
  <c r="T101" i="1"/>
  <c r="P100" i="1"/>
  <c r="X50" i="1"/>
  <c r="X31" i="1"/>
  <c r="X39" i="1"/>
  <c r="X19" i="1"/>
  <c r="T60" i="1"/>
  <c r="P57" i="1"/>
  <c r="X58" i="1"/>
  <c r="V32" i="1"/>
  <c r="V51" i="1"/>
  <c r="R102" i="1"/>
  <c r="V20" i="1"/>
  <c r="R57" i="1"/>
  <c r="T102" i="1"/>
  <c r="V15" i="1"/>
  <c r="X102" i="1"/>
  <c r="V39" i="1"/>
  <c r="R40" i="1"/>
  <c r="X35" i="1"/>
  <c r="X32" i="1"/>
  <c r="R58" i="1"/>
  <c r="P101" i="1"/>
  <c r="V23" i="1"/>
  <c r="X36" i="1"/>
  <c r="V49" i="1"/>
  <c r="T58" i="1"/>
  <c r="X100" i="1"/>
  <c r="X33" i="1"/>
  <c r="R59" i="1"/>
  <c r="V26" i="1"/>
  <c r="T100" i="1"/>
  <c r="X15" i="1"/>
  <c r="X49" i="1"/>
  <c r="X53" i="1"/>
  <c r="V31" i="1"/>
  <c r="R101" i="1"/>
  <c r="X60" i="1"/>
  <c r="R99" i="1"/>
  <c r="P102" i="1"/>
  <c r="X26" i="1"/>
  <c r="R60" i="1"/>
  <c r="P60" i="1"/>
  <c r="T99" i="1"/>
  <c r="X34" i="1"/>
  <c r="V24" i="1"/>
  <c r="X45" i="1"/>
  <c r="V53" i="1"/>
  <c r="X44" i="1"/>
  <c r="V34" i="1"/>
  <c r="P59" i="1"/>
  <c r="V33" i="1"/>
  <c r="T40" i="1"/>
  <c r="X20" i="1"/>
  <c r="V25" i="1"/>
  <c r="V44" i="1"/>
  <c r="X25" i="1"/>
  <c r="V50" i="1"/>
  <c r="T57" i="1"/>
  <c r="V19" i="1"/>
  <c r="T59" i="1"/>
  <c r="R100" i="1"/>
  <c r="P58" i="1"/>
  <c r="X24" i="1"/>
  <c r="X51" i="1"/>
  <c r="AE40" i="1" l="1"/>
  <c r="AA40" i="1"/>
  <c r="AC40" i="1"/>
  <c r="AG50" i="1"/>
  <c r="AG51" i="1"/>
  <c r="AT88" i="2"/>
  <c r="AP15" i="2"/>
  <c r="X68" i="1"/>
  <c r="AN15" i="2"/>
  <c r="AI102" i="1"/>
  <c r="AI103" i="1" s="1"/>
  <c r="AI60" i="1"/>
  <c r="AI61" i="1" s="1"/>
  <c r="X69" i="1"/>
  <c r="AI53" i="1"/>
  <c r="AG53" i="1"/>
  <c r="AI51" i="1"/>
  <c r="AE59" i="1"/>
  <c r="AC60" i="1"/>
  <c r="AA59" i="1"/>
  <c r="AA60" i="1"/>
  <c r="AE60" i="1"/>
  <c r="AC59" i="1"/>
  <c r="AE57" i="1"/>
  <c r="AA57" i="1"/>
  <c r="AC57" i="1"/>
  <c r="AG49" i="1"/>
  <c r="AI49" i="1"/>
  <c r="AI50" i="1"/>
  <c r="AG44" i="1"/>
  <c r="AG45" i="1"/>
  <c r="AI45" i="1"/>
  <c r="AI44" i="1"/>
  <c r="AG35" i="1"/>
  <c r="AG36" i="1"/>
  <c r="AG32" i="1"/>
  <c r="AG33" i="1"/>
  <c r="AG31" i="1"/>
  <c r="AG34" i="1"/>
  <c r="AG39" i="1"/>
  <c r="AI33" i="1"/>
  <c r="AI36" i="1"/>
  <c r="AI39" i="1"/>
  <c r="AI32" i="1"/>
  <c r="AI31" i="1"/>
  <c r="AI34" i="1"/>
  <c r="AI35" i="1"/>
  <c r="AG20" i="1"/>
  <c r="AG23" i="1"/>
  <c r="AG25" i="1"/>
  <c r="AG26" i="1"/>
  <c r="AG19" i="1"/>
  <c r="AG24" i="1"/>
  <c r="AI26" i="1"/>
  <c r="AI19" i="1"/>
  <c r="AI23" i="1"/>
  <c r="AI25" i="1"/>
  <c r="AI24" i="1"/>
  <c r="AI20" i="1"/>
  <c r="AI16" i="1"/>
  <c r="AG16" i="1"/>
  <c r="AG15" i="1"/>
  <c r="AI15" i="1"/>
  <c r="BJ48" i="2"/>
  <c r="AV48" i="2" s="1"/>
  <c r="BH28" i="2"/>
  <c r="AT28" i="2" s="1"/>
  <c r="BH37" i="2"/>
  <c r="AT37" i="2" s="1"/>
  <c r="AC99" i="1"/>
  <c r="AA99" i="1"/>
  <c r="AE101" i="1"/>
  <c r="AC102" i="1"/>
  <c r="AE102" i="1"/>
  <c r="AE99" i="1"/>
  <c r="AA102" i="1"/>
  <c r="AA101" i="1"/>
  <c r="AC101" i="1"/>
  <c r="AR16" i="2"/>
  <c r="BJ28" i="2"/>
  <c r="AV28" i="2" s="1"/>
  <c r="BJ39" i="2"/>
  <c r="AV39" i="2" s="1"/>
  <c r="AF71" i="2"/>
  <c r="BJ37" i="2"/>
  <c r="AV37" i="2" s="1"/>
  <c r="AF72" i="2"/>
  <c r="BH39" i="2"/>
  <c r="AT39" i="2" s="1"/>
  <c r="AD72" i="2"/>
  <c r="AD78" i="2" s="1"/>
  <c r="BH48" i="2"/>
  <c r="AT48" i="2" s="1"/>
  <c r="AD70" i="2"/>
  <c r="AD76" i="2" s="1"/>
  <c r="AD71" i="2"/>
  <c r="AD77" i="2" s="1"/>
  <c r="AN16" i="2"/>
  <c r="AF70" i="2"/>
  <c r="AD73" i="2"/>
  <c r="AD79" i="2" s="1"/>
  <c r="AF73" i="2"/>
  <c r="V124" i="1"/>
  <c r="X37" i="1"/>
  <c r="V95" i="1"/>
  <c r="V52" i="1"/>
  <c r="X38" i="1"/>
  <c r="X52" i="1"/>
  <c r="V37" i="1"/>
  <c r="V22" i="1"/>
  <c r="V14" i="1"/>
  <c r="V27" i="1"/>
  <c r="X27" i="1"/>
  <c r="X22" i="1"/>
  <c r="V38" i="1"/>
  <c r="X95" i="1"/>
  <c r="V82" i="1"/>
  <c r="AG14" i="1" l="1"/>
  <c r="AG52" i="1"/>
  <c r="AG38" i="1"/>
  <c r="AI38" i="1"/>
  <c r="AG22" i="1"/>
  <c r="AI22" i="1"/>
  <c r="AT70" i="2"/>
  <c r="AV70" i="2"/>
  <c r="AE61" i="1"/>
  <c r="AA61" i="1"/>
  <c r="AC61" i="1"/>
  <c r="AI52" i="1"/>
  <c r="AI46" i="1"/>
  <c r="AG46" i="1"/>
  <c r="AG37" i="1"/>
  <c r="AI37" i="1"/>
  <c r="AG27" i="1"/>
  <c r="AI27" i="1"/>
  <c r="AI95" i="1"/>
  <c r="AV72" i="2"/>
  <c r="AV73" i="2"/>
  <c r="AV71" i="2"/>
  <c r="AF79" i="2"/>
  <c r="BJ79" i="2" s="1"/>
  <c r="AF77" i="2"/>
  <c r="BJ77" i="2" s="1"/>
  <c r="AF76" i="2"/>
  <c r="BJ76" i="2" s="1"/>
  <c r="AF78" i="2"/>
  <c r="BH77" i="2"/>
  <c r="BH79" i="2"/>
  <c r="BH76" i="2"/>
  <c r="AE103" i="1"/>
  <c r="AG95" i="1"/>
  <c r="AA103" i="1"/>
  <c r="AC103" i="1"/>
  <c r="AT73" i="2"/>
  <c r="AT71" i="2"/>
  <c r="AT72" i="2"/>
  <c r="V137" i="1"/>
  <c r="V65" i="1"/>
  <c r="V108" i="1"/>
  <c r="X134" i="1"/>
  <c r="V105" i="1"/>
  <c r="X105" i="1"/>
  <c r="V107" i="1"/>
  <c r="V134" i="1"/>
  <c r="X136" i="1"/>
  <c r="X66" i="1"/>
  <c r="X64" i="1"/>
  <c r="X65" i="1"/>
  <c r="V135" i="1"/>
  <c r="X106" i="1"/>
  <c r="V106" i="1"/>
  <c r="V63" i="1"/>
  <c r="V136" i="1"/>
  <c r="X63" i="1"/>
  <c r="X137" i="1"/>
  <c r="V66" i="1"/>
  <c r="V64" i="1"/>
  <c r="X135" i="1"/>
  <c r="X107" i="1"/>
  <c r="X108" i="1"/>
  <c r="X110" i="1" l="1"/>
  <c r="X139" i="1"/>
  <c r="X145" i="1" s="1"/>
  <c r="AI145" i="1" s="1"/>
  <c r="X142" i="1"/>
  <c r="X148" i="1" s="1"/>
  <c r="AI148" i="1" s="1"/>
  <c r="X113" i="1"/>
  <c r="X141" i="1"/>
  <c r="AI141" i="1" s="1"/>
  <c r="AI143" i="1" s="1"/>
  <c r="X140" i="1"/>
  <c r="X146" i="1" s="1"/>
  <c r="AI146" i="1" s="1"/>
  <c r="X111" i="1"/>
  <c r="AF83" i="2"/>
  <c r="BJ83" i="2" s="1"/>
  <c r="BJ78" i="2"/>
  <c r="AV78" i="2" s="1"/>
  <c r="AD83" i="2"/>
  <c r="BH83" i="2" s="1"/>
  <c r="AT83" i="2" s="1"/>
  <c r="BH78" i="2"/>
  <c r="AT78" i="2" s="1"/>
  <c r="V112" i="1"/>
  <c r="V70" i="1"/>
  <c r="V76" i="1"/>
  <c r="V141" i="1"/>
  <c r="V118" i="1"/>
  <c r="AG141" i="1" l="1"/>
  <c r="AG143" i="1" s="1"/>
  <c r="V147" i="1"/>
  <c r="AG147" i="1" s="1"/>
  <c r="X147" i="1"/>
  <c r="AI147" i="1" s="1"/>
  <c r="AI149" i="1" s="1"/>
  <c r="AI150" i="1" s="1"/>
  <c r="AV94" i="2"/>
  <c r="AD100" i="2"/>
  <c r="AF100" i="2"/>
  <c r="AV83" i="2"/>
  <c r="AT100" i="2"/>
  <c r="AT94" i="2"/>
  <c r="AV100" i="2" l="1"/>
  <c r="V35" i="2"/>
  <c r="U45" i="2"/>
  <c r="AK45" i="2" s="1"/>
  <c r="V19" i="2"/>
  <c r="V17" i="2"/>
  <c r="U66" i="2"/>
  <c r="AK66" i="2" s="1"/>
  <c r="V21" i="2"/>
  <c r="V36" i="2"/>
  <c r="V34" i="2"/>
  <c r="V24" i="2"/>
  <c r="V18" i="2"/>
  <c r="V31" i="2"/>
  <c r="V40" i="2"/>
  <c r="V32" i="2"/>
  <c r="V25" i="2"/>
  <c r="V23" i="2"/>
  <c r="U70" i="2"/>
  <c r="AK70" i="2" s="1"/>
  <c r="V43" i="2"/>
  <c r="V47" i="2"/>
  <c r="V45" i="2"/>
  <c r="V38" i="2"/>
  <c r="V26" i="2"/>
  <c r="V29" i="2"/>
  <c r="V33" i="2"/>
  <c r="V30" i="2"/>
  <c r="V20" i="2"/>
  <c r="V41" i="2"/>
  <c r="V42" i="2"/>
  <c r="V46" i="2"/>
  <c r="V27" i="2"/>
  <c r="U22" i="2"/>
  <c r="AK22" i="2" s="1"/>
  <c r="V44" i="2"/>
  <c r="V22" i="2"/>
  <c r="U44" i="2"/>
  <c r="AK44" i="2" s="1"/>
  <c r="AZ65" i="2" l="1"/>
  <c r="AL65" i="2" s="1"/>
  <c r="AZ64" i="2"/>
  <c r="AL64" i="2" s="1"/>
  <c r="AZ63" i="2"/>
  <c r="AL63" i="2" s="1"/>
  <c r="AZ44" i="2"/>
  <c r="AL44" i="2" s="1"/>
  <c r="V37" i="2"/>
  <c r="V15" i="2"/>
  <c r="AZ15" i="2" s="1"/>
  <c r="V39" i="2"/>
  <c r="V28" i="2"/>
  <c r="V48" i="2"/>
  <c r="AZ66" i="2"/>
  <c r="AL66" i="2" s="1"/>
  <c r="AZ22" i="2"/>
  <c r="AL22" i="2" s="1"/>
  <c r="V16" i="2"/>
  <c r="AZ16" i="2" s="1"/>
  <c r="AZ45" i="2"/>
  <c r="AL45" i="2" s="1"/>
  <c r="N101" i="1"/>
  <c r="AM75" i="1"/>
  <c r="N58" i="1"/>
  <c r="N100" i="1"/>
  <c r="AM110" i="1"/>
  <c r="AM117" i="1"/>
  <c r="AM68" i="1"/>
  <c r="AM74" i="1"/>
  <c r="AM140" i="1"/>
  <c r="N60" i="1"/>
  <c r="AM139" i="1"/>
  <c r="AM21" i="1"/>
  <c r="N57" i="1"/>
  <c r="AM69" i="1"/>
  <c r="N59" i="1"/>
  <c r="AM116" i="1"/>
  <c r="AM111" i="1"/>
  <c r="N40" i="1"/>
  <c r="AM94" i="1"/>
  <c r="N99" i="1"/>
  <c r="N102" i="1"/>
  <c r="Y40" i="1" l="1"/>
  <c r="Y60" i="1"/>
  <c r="AL15" i="2"/>
  <c r="Y57" i="1"/>
  <c r="Y99" i="1"/>
  <c r="Y59" i="1"/>
  <c r="Y101" i="1"/>
  <c r="Y102" i="1"/>
  <c r="AL16" i="2"/>
  <c r="V73" i="2"/>
  <c r="V79" i="2" s="1"/>
  <c r="V70" i="2"/>
  <c r="V76" i="2" s="1"/>
  <c r="V71" i="2"/>
  <c r="V77" i="2" s="1"/>
  <c r="V72" i="2"/>
  <c r="V78" i="2" s="1"/>
  <c r="Y61" i="1" l="1"/>
  <c r="Y103" i="1"/>
  <c r="AB40" i="2" l="1"/>
  <c r="U26" i="2"/>
  <c r="AK26" i="2" s="1"/>
  <c r="Z33" i="2"/>
  <c r="Z18" i="2"/>
  <c r="U18" i="2"/>
  <c r="AK18" i="2" s="1"/>
  <c r="AD57" i="2"/>
  <c r="X19" i="2"/>
  <c r="AB46" i="2"/>
  <c r="U47" i="2"/>
  <c r="AK47" i="2" s="1"/>
  <c r="U25" i="2"/>
  <c r="AK25" i="2" s="1"/>
  <c r="V58" i="2"/>
  <c r="U37" i="2"/>
  <c r="AK37" i="2" s="1"/>
  <c r="U58" i="2"/>
  <c r="AK58" i="2" s="1"/>
  <c r="U41" i="2"/>
  <c r="AK41" i="2" s="1"/>
  <c r="Z25" i="2"/>
  <c r="U34" i="2"/>
  <c r="AK34" i="2" s="1"/>
  <c r="X54" i="2"/>
  <c r="X33" i="2"/>
  <c r="X51" i="2"/>
  <c r="Z19" i="2"/>
  <c r="U43" i="2"/>
  <c r="AK43" i="2" s="1"/>
  <c r="Z35" i="2"/>
  <c r="AB52" i="2"/>
  <c r="AB38" i="2"/>
  <c r="X29" i="2"/>
  <c r="Z56" i="2"/>
  <c r="X47" i="2"/>
  <c r="Z55" i="2"/>
  <c r="X27" i="2"/>
  <c r="U27" i="2"/>
  <c r="AK27" i="2" s="1"/>
  <c r="U42" i="2"/>
  <c r="AK42" i="2" s="1"/>
  <c r="AB56" i="2"/>
  <c r="AB33" i="2"/>
  <c r="U56" i="2"/>
  <c r="AK56" i="2" s="1"/>
  <c r="Z47" i="2"/>
  <c r="AB27" i="2"/>
  <c r="Z52" i="2"/>
  <c r="AB34" i="2"/>
  <c r="U20" i="2"/>
  <c r="AK20" i="2" s="1"/>
  <c r="X35" i="2"/>
  <c r="Z26" i="2"/>
  <c r="X52" i="2"/>
  <c r="V57" i="2"/>
  <c r="Z27" i="2"/>
  <c r="AB55" i="2"/>
  <c r="AB36" i="2"/>
  <c r="AB26" i="2"/>
  <c r="AB25" i="2"/>
  <c r="Z43" i="2"/>
  <c r="U30" i="2"/>
  <c r="AK30" i="2" s="1"/>
  <c r="Z34" i="2"/>
  <c r="U19" i="2"/>
  <c r="AK19" i="2" s="1"/>
  <c r="U39" i="2"/>
  <c r="AK39" i="2" s="1"/>
  <c r="AB29" i="2"/>
  <c r="U38" i="2"/>
  <c r="AK38" i="2" s="1"/>
  <c r="V54" i="2"/>
  <c r="X21" i="2"/>
  <c r="AD58" i="2"/>
  <c r="BH58" i="2" s="1"/>
  <c r="AT58" i="2" s="1"/>
  <c r="Z38" i="2"/>
  <c r="U23" i="2"/>
  <c r="AK23" i="2" s="1"/>
  <c r="AB57" i="2"/>
  <c r="X18" i="2"/>
  <c r="X23" i="2"/>
  <c r="U48" i="2"/>
  <c r="AK48" i="2" s="1"/>
  <c r="V59" i="2"/>
  <c r="AB58" i="2"/>
  <c r="BF58" i="2" s="1"/>
  <c r="AR58" i="2" s="1"/>
  <c r="AB51" i="2"/>
  <c r="Z17" i="2"/>
  <c r="X26" i="2"/>
  <c r="Z41" i="2"/>
  <c r="AB20" i="2"/>
  <c r="U40" i="2"/>
  <c r="AK40" i="2" s="1"/>
  <c r="AB30" i="2"/>
  <c r="U33" i="2"/>
  <c r="AK33" i="2" s="1"/>
  <c r="Z54" i="2"/>
  <c r="Z46" i="2"/>
  <c r="U24" i="2"/>
  <c r="AK24" i="2" s="1"/>
  <c r="X43" i="2"/>
  <c r="AB47" i="2"/>
  <c r="X17" i="2"/>
  <c r="U31" i="2"/>
  <c r="AK31" i="2" s="1"/>
  <c r="Z31" i="2"/>
  <c r="U55" i="2"/>
  <c r="AK55" i="2" s="1"/>
  <c r="AB23" i="2"/>
  <c r="X42" i="2"/>
  <c r="AB21" i="2"/>
  <c r="X24" i="2"/>
  <c r="U60" i="2"/>
  <c r="AK60" i="2" s="1"/>
  <c r="Z23" i="2"/>
  <c r="AD54" i="2"/>
  <c r="V56" i="2"/>
  <c r="AB43" i="2"/>
  <c r="X36" i="2"/>
  <c r="U32" i="2"/>
  <c r="AK32" i="2" s="1"/>
  <c r="Z29" i="2"/>
  <c r="BJ58" i="2"/>
  <c r="AV58" i="2" s="1"/>
  <c r="Z36" i="2"/>
  <c r="U36" i="2"/>
  <c r="AK36" i="2" s="1"/>
  <c r="AB18" i="2"/>
  <c r="U46" i="2"/>
  <c r="AK46" i="2" s="1"/>
  <c r="X38" i="2"/>
  <c r="AB31" i="2"/>
  <c r="U57" i="2"/>
  <c r="AK57" i="2" s="1"/>
  <c r="X58" i="2"/>
  <c r="BB58" i="2" s="1"/>
  <c r="AN58" i="2" s="1"/>
  <c r="U21" i="2"/>
  <c r="AK21" i="2" s="1"/>
  <c r="X57" i="2"/>
  <c r="U29" i="2"/>
  <c r="AK29" i="2" s="1"/>
  <c r="V55" i="2"/>
  <c r="X55" i="2"/>
  <c r="Z51" i="2"/>
  <c r="U35" i="2"/>
  <c r="AK35" i="2" s="1"/>
  <c r="AB24" i="2"/>
  <c r="Z20" i="2"/>
  <c r="Z42" i="2"/>
  <c r="X34" i="2"/>
  <c r="X20" i="2"/>
  <c r="Z30" i="2"/>
  <c r="Z57" i="2"/>
  <c r="Z24" i="2"/>
  <c r="X31" i="2"/>
  <c r="U59" i="2"/>
  <c r="AK59" i="2" s="1"/>
  <c r="AB54" i="2"/>
  <c r="U28" i="2"/>
  <c r="AK28" i="2" s="1"/>
  <c r="AB19" i="2"/>
  <c r="AB17" i="2"/>
  <c r="V52" i="2"/>
  <c r="X25" i="2"/>
  <c r="X56" i="2"/>
  <c r="AD55" i="2"/>
  <c r="Z58" i="2"/>
  <c r="Z40" i="2"/>
  <c r="X30" i="2"/>
  <c r="V60" i="2"/>
  <c r="Z21" i="2"/>
  <c r="X46" i="2"/>
  <c r="X41" i="2"/>
  <c r="AB42" i="2"/>
  <c r="X40" i="2"/>
  <c r="AB41" i="2"/>
  <c r="AB35" i="2"/>
  <c r="AZ52" i="2" l="1"/>
  <c r="AL52" i="2"/>
  <c r="BF51" i="2"/>
  <c r="AR51" i="2"/>
  <c r="BF52" i="2"/>
  <c r="AR52" i="2"/>
  <c r="BD51" i="2"/>
  <c r="AP51" i="2"/>
  <c r="BD52" i="2"/>
  <c r="AP52" i="2"/>
  <c r="BB51" i="2"/>
  <c r="AN51" i="2"/>
  <c r="BB52" i="2"/>
  <c r="AN52" i="2"/>
  <c r="Z89" i="2"/>
  <c r="BD57" i="2"/>
  <c r="AP57" i="2" s="1"/>
  <c r="V88" i="2"/>
  <c r="AZ88" i="2" s="1"/>
  <c r="AZ56" i="2"/>
  <c r="AL56" i="2"/>
  <c r="AB88" i="2"/>
  <c r="BF88" i="2" s="1"/>
  <c r="BF56" i="2"/>
  <c r="AR56" i="2" s="1"/>
  <c r="Z87" i="2"/>
  <c r="BD87" i="2" s="1"/>
  <c r="AP87" i="2" s="1"/>
  <c r="BD55" i="2"/>
  <c r="AP55" i="2" s="1"/>
  <c r="X89" i="2"/>
  <c r="BB89" i="2" s="1"/>
  <c r="AN89" i="2" s="1"/>
  <c r="BB57" i="2"/>
  <c r="AN57" i="2" s="1"/>
  <c r="AZ58" i="2"/>
  <c r="AL58" i="2"/>
  <c r="AZ60" i="2"/>
  <c r="AL60" i="2"/>
  <c r="AD87" i="2"/>
  <c r="BH87" i="2" s="1"/>
  <c r="BH55" i="2"/>
  <c r="AT55" i="2" s="1"/>
  <c r="X88" i="2"/>
  <c r="BB88" i="2" s="1"/>
  <c r="BB56" i="2"/>
  <c r="AN56" i="2" s="1"/>
  <c r="AZ59" i="2"/>
  <c r="AL59" i="2"/>
  <c r="AB87" i="2"/>
  <c r="BF87" i="2" s="1"/>
  <c r="BF55" i="2"/>
  <c r="AR55" i="2" s="1"/>
  <c r="AD89" i="2"/>
  <c r="BH89" i="2" s="1"/>
  <c r="AT89" i="2" s="1"/>
  <c r="BH57" i="2"/>
  <c r="AT57" i="2" s="1"/>
  <c r="BD58" i="2"/>
  <c r="AP58" i="2" s="1"/>
  <c r="AB86" i="2"/>
  <c r="BF86" i="2" s="1"/>
  <c r="BF54" i="2"/>
  <c r="AR54" i="2" s="1"/>
  <c r="Z86" i="2"/>
  <c r="BD54" i="2"/>
  <c r="AP54" i="2" s="1"/>
  <c r="V89" i="2"/>
  <c r="AZ89" i="2" s="1"/>
  <c r="AL57" i="2"/>
  <c r="AZ57" i="2"/>
  <c r="V87" i="2"/>
  <c r="AZ87" i="2" s="1"/>
  <c r="AZ55" i="2"/>
  <c r="AL55" i="2"/>
  <c r="X86" i="2"/>
  <c r="BB86" i="2" s="1"/>
  <c r="BB54" i="2"/>
  <c r="AN54" i="2" s="1"/>
  <c r="AF86" i="2"/>
  <c r="BJ86" i="2" s="1"/>
  <c r="BJ54" i="2"/>
  <c r="AV54" i="2" s="1"/>
  <c r="AF89" i="2"/>
  <c r="BJ89" i="2" s="1"/>
  <c r="BJ57" i="2"/>
  <c r="AV57" i="2" s="1"/>
  <c r="AF87" i="2"/>
  <c r="BJ87" i="2" s="1"/>
  <c r="AV87" i="2" s="1"/>
  <c r="BJ55" i="2"/>
  <c r="AV55" i="2" s="1"/>
  <c r="AD86" i="2"/>
  <c r="BH86" i="2" s="1"/>
  <c r="AT86" i="2" s="1"/>
  <c r="BH54" i="2"/>
  <c r="AT54" i="2" s="1"/>
  <c r="AB89" i="2"/>
  <c r="BF89" i="2" s="1"/>
  <c r="BF57" i="2"/>
  <c r="AR57" i="2" s="1"/>
  <c r="Z88" i="2"/>
  <c r="BD56" i="2"/>
  <c r="AP56" i="2" s="1"/>
  <c r="X87" i="2"/>
  <c r="BB87" i="2" s="1"/>
  <c r="BB55" i="2"/>
  <c r="AN55" i="2" s="1"/>
  <c r="V86" i="2"/>
  <c r="AZ86" i="2" s="1"/>
  <c r="AL86" i="2" s="1"/>
  <c r="AL54" i="2"/>
  <c r="AZ54" i="2"/>
  <c r="BD89" i="2"/>
  <c r="AP89" i="2" s="1"/>
  <c r="BD88" i="2"/>
  <c r="AP88" i="2" s="1"/>
  <c r="BD86" i="2"/>
  <c r="AP86" i="2" s="1"/>
  <c r="V83" i="2"/>
  <c r="AZ83" i="2" s="1"/>
  <c r="AL83" i="2" s="1"/>
  <c r="AL88" i="2"/>
  <c r="BD17" i="2"/>
  <c r="AP17" i="2" s="1"/>
  <c r="BD31" i="2"/>
  <c r="AP31" i="2" s="1"/>
  <c r="AZ29" i="2"/>
  <c r="AL29" i="2" s="1"/>
  <c r="BF25" i="2"/>
  <c r="AR25" i="2" s="1"/>
  <c r="BF23" i="2"/>
  <c r="AR23" i="2" s="1"/>
  <c r="AB48" i="2"/>
  <c r="AZ33" i="2"/>
  <c r="AL33" i="2" s="1"/>
  <c r="AZ48" i="2"/>
  <c r="AL48" i="2" s="1"/>
  <c r="AL73" i="2" s="1"/>
  <c r="AZ23" i="2"/>
  <c r="AL23" i="2" s="1"/>
  <c r="AZ38" i="2"/>
  <c r="AL38" i="2" s="1"/>
  <c r="AZ39" i="2"/>
  <c r="AL39" i="2" s="1"/>
  <c r="AL72" i="2" s="1"/>
  <c r="V51" i="2"/>
  <c r="BD21" i="2"/>
  <c r="AP21" i="2" s="1"/>
  <c r="BD23" i="2"/>
  <c r="AP23" i="2" s="1"/>
  <c r="X39" i="2"/>
  <c r="AB28" i="2"/>
  <c r="BF40" i="2"/>
  <c r="AR40" i="2" s="1"/>
  <c r="BD19" i="2"/>
  <c r="AP19" i="2" s="1"/>
  <c r="AZ17" i="2"/>
  <c r="AL17" i="2" s="1"/>
  <c r="AZ42" i="2"/>
  <c r="AL42" i="2" s="1"/>
  <c r="BB40" i="2"/>
  <c r="AN40" i="2" s="1"/>
  <c r="AZ37" i="2"/>
  <c r="AL37" i="2" s="1"/>
  <c r="AZ25" i="2"/>
  <c r="AL25" i="2" s="1"/>
  <c r="AZ47" i="2"/>
  <c r="AL47" i="2" s="1"/>
  <c r="BB33" i="2"/>
  <c r="AN33" i="2" s="1"/>
  <c r="AZ26" i="2"/>
  <c r="AL26" i="2" s="1"/>
  <c r="Z28" i="2"/>
  <c r="BB36" i="2"/>
  <c r="AN36" i="2" s="1"/>
  <c r="Z39" i="2"/>
  <c r="Z37" i="2"/>
  <c r="BD36" i="2"/>
  <c r="AP36" i="2" s="1"/>
  <c r="AZ28" i="2"/>
  <c r="AL28" i="2" s="1"/>
  <c r="AL70" i="2" s="1"/>
  <c r="BF18" i="2"/>
  <c r="AR18" i="2" s="1"/>
  <c r="BD25" i="2"/>
  <c r="AP25" i="2" s="1"/>
  <c r="BB31" i="2"/>
  <c r="AN31" i="2" s="1"/>
  <c r="BB20" i="2"/>
  <c r="AN20" i="2" s="1"/>
  <c r="BF35" i="2"/>
  <c r="AR35" i="2" s="1"/>
  <c r="BB42" i="2"/>
  <c r="AN42" i="2" s="1"/>
  <c r="BD33" i="2"/>
  <c r="AP33" i="2" s="1"/>
  <c r="BD35" i="2"/>
  <c r="AP35" i="2" s="1"/>
  <c r="BD38" i="2"/>
  <c r="AP38" i="2" s="1"/>
  <c r="BB18" i="2"/>
  <c r="AN18" i="2" s="1"/>
  <c r="BB30" i="2"/>
  <c r="AN30" i="2" s="1"/>
  <c r="BF31" i="2"/>
  <c r="AR31" i="2" s="1"/>
  <c r="BB29" i="2"/>
  <c r="AN29" i="2" s="1"/>
  <c r="BD47" i="2"/>
  <c r="AP47" i="2" s="1"/>
  <c r="BF42" i="2"/>
  <c r="AR42" i="2" s="1"/>
  <c r="BB26" i="2"/>
  <c r="AN26" i="2" s="1"/>
  <c r="AZ20" i="2"/>
  <c r="AL20" i="2" s="1"/>
  <c r="BB17" i="2"/>
  <c r="AN17" i="2" s="1"/>
  <c r="BB41" i="2"/>
  <c r="AN41" i="2" s="1"/>
  <c r="BF43" i="2"/>
  <c r="AR43" i="2" s="1"/>
  <c r="BF33" i="2"/>
  <c r="AR33" i="2" s="1"/>
  <c r="AZ27" i="2"/>
  <c r="AL27" i="2" s="1"/>
  <c r="BF21" i="2"/>
  <c r="AR21" i="2" s="1"/>
  <c r="AZ41" i="2"/>
  <c r="AL41" i="2" s="1"/>
  <c r="BD18" i="2"/>
  <c r="AP18" i="2" s="1"/>
  <c r="BD30" i="2"/>
  <c r="AP30" i="2" s="1"/>
  <c r="BB47" i="2"/>
  <c r="AN47" i="2" s="1"/>
  <c r="BD46" i="2"/>
  <c r="AP46" i="2" s="1"/>
  <c r="BD20" i="2"/>
  <c r="AP20" i="2" s="1"/>
  <c r="BD27" i="2"/>
  <c r="AP27" i="2" s="1"/>
  <c r="BF30" i="2"/>
  <c r="AR30" i="2" s="1"/>
  <c r="AZ36" i="2"/>
  <c r="AL36" i="2" s="1"/>
  <c r="BD34" i="2"/>
  <c r="AP34" i="2" s="1"/>
  <c r="AZ31" i="2"/>
  <c r="AL31" i="2" s="1"/>
  <c r="AZ40" i="2"/>
  <c r="AL40" i="2" s="1"/>
  <c r="BB19" i="2"/>
  <c r="AN19" i="2" s="1"/>
  <c r="BF36" i="2"/>
  <c r="AR36" i="2" s="1"/>
  <c r="BD40" i="2"/>
  <c r="AP40" i="2" s="1"/>
  <c r="BB34" i="2"/>
  <c r="AN34" i="2" s="1"/>
  <c r="BF26" i="2"/>
  <c r="AR26" i="2" s="1"/>
  <c r="X37" i="2"/>
  <c r="X28" i="2"/>
  <c r="BB35" i="2"/>
  <c r="AN35" i="2" s="1"/>
  <c r="BD41" i="2"/>
  <c r="AP41" i="2" s="1"/>
  <c r="BF47" i="2"/>
  <c r="AR47" i="2" s="1"/>
  <c r="AB39" i="2"/>
  <c r="AZ34" i="2"/>
  <c r="AL34" i="2" s="1"/>
  <c r="BB46" i="2"/>
  <c r="AN46" i="2" s="1"/>
  <c r="BF38" i="2"/>
  <c r="AR38" i="2" s="1"/>
  <c r="BF17" i="2"/>
  <c r="AR17" i="2" s="1"/>
  <c r="BB21" i="2"/>
  <c r="AN21" i="2" s="1"/>
  <c r="BB23" i="2"/>
  <c r="AN23" i="2" s="1"/>
  <c r="AB37" i="2"/>
  <c r="Z48" i="2"/>
  <c r="BF27" i="2"/>
  <c r="AR27" i="2" s="1"/>
  <c r="BB24" i="2"/>
  <c r="AN24" i="2" s="1"/>
  <c r="BF20" i="2"/>
  <c r="AR20" i="2" s="1"/>
  <c r="AZ35" i="2"/>
  <c r="AL35" i="2" s="1"/>
  <c r="AZ21" i="2"/>
  <c r="AL21" i="2" s="1"/>
  <c r="AZ46" i="2"/>
  <c r="AL46" i="2" s="1"/>
  <c r="BD42" i="2"/>
  <c r="AP42" i="2" s="1"/>
  <c r="AZ32" i="2"/>
  <c r="AL32" i="2" s="1"/>
  <c r="AZ24" i="2"/>
  <c r="AL24" i="2" s="1"/>
  <c r="BD29" i="2"/>
  <c r="AP29" i="2" s="1"/>
  <c r="AZ19" i="2"/>
  <c r="AL19" i="2" s="1"/>
  <c r="AZ30" i="2"/>
  <c r="AL30" i="2" s="1"/>
  <c r="BB43" i="2"/>
  <c r="AN43" i="2" s="1"/>
  <c r="BB25" i="2"/>
  <c r="AN25" i="2" s="1"/>
  <c r="BD24" i="2"/>
  <c r="AP24" i="2" s="1"/>
  <c r="BF24" i="2"/>
  <c r="AR24" i="2" s="1"/>
  <c r="BB38" i="2"/>
  <c r="AN38" i="2" s="1"/>
  <c r="BD43" i="2"/>
  <c r="AP43" i="2" s="1"/>
  <c r="X48" i="2"/>
  <c r="BD26" i="2"/>
  <c r="AP26" i="2" s="1"/>
  <c r="BF19" i="2"/>
  <c r="AR19" i="2" s="1"/>
  <c r="AZ43" i="2"/>
  <c r="AL43" i="2" s="1"/>
  <c r="BB27" i="2"/>
  <c r="AN27" i="2" s="1"/>
  <c r="BF34" i="2"/>
  <c r="AR34" i="2" s="1"/>
  <c r="BF29" i="2"/>
  <c r="AR29" i="2" s="1"/>
  <c r="BF41" i="2"/>
  <c r="AR41" i="2" s="1"/>
  <c r="AZ18" i="2"/>
  <c r="AL18" i="2" s="1"/>
  <c r="BF46" i="2"/>
  <c r="AR46" i="2" s="1"/>
  <c r="N76" i="1"/>
  <c r="R25" i="1"/>
  <c r="V122" i="1"/>
  <c r="P16" i="1"/>
  <c r="R39" i="1"/>
  <c r="N122" i="1"/>
  <c r="R31" i="1"/>
  <c r="R23" i="1"/>
  <c r="P125" i="1"/>
  <c r="P53" i="1"/>
  <c r="T15" i="1"/>
  <c r="R81" i="1"/>
  <c r="R82" i="1"/>
  <c r="R19" i="1"/>
  <c r="T26" i="1"/>
  <c r="T19" i="1"/>
  <c r="N45" i="1"/>
  <c r="N23" i="1"/>
  <c r="R123" i="1"/>
  <c r="R124" i="1"/>
  <c r="P49" i="1"/>
  <c r="N26" i="1"/>
  <c r="R33" i="1"/>
  <c r="R49" i="1"/>
  <c r="N53" i="1"/>
  <c r="V83" i="1"/>
  <c r="P83" i="1"/>
  <c r="N44" i="1"/>
  <c r="N19" i="1"/>
  <c r="P32" i="1"/>
  <c r="R34" i="1"/>
  <c r="P33" i="1"/>
  <c r="P23" i="1"/>
  <c r="N124" i="1"/>
  <c r="N16" i="1"/>
  <c r="N50" i="1"/>
  <c r="T20" i="1"/>
  <c r="N63" i="1"/>
  <c r="T24" i="1"/>
  <c r="R36" i="1"/>
  <c r="N31" i="1"/>
  <c r="N35" i="1"/>
  <c r="T31" i="1"/>
  <c r="T49" i="1"/>
  <c r="N137" i="1"/>
  <c r="R16" i="1"/>
  <c r="N34" i="1"/>
  <c r="N95" i="1"/>
  <c r="N38" i="1"/>
  <c r="N80" i="1"/>
  <c r="T25" i="1"/>
  <c r="R45" i="1"/>
  <c r="T35" i="1"/>
  <c r="N25" i="1"/>
  <c r="P39" i="1"/>
  <c r="P26" i="1"/>
  <c r="N118" i="1"/>
  <c r="N24" i="1"/>
  <c r="P20" i="1"/>
  <c r="N107" i="1"/>
  <c r="P50" i="1"/>
  <c r="T36" i="1"/>
  <c r="V125" i="1"/>
  <c r="R15" i="1"/>
  <c r="P31" i="1"/>
  <c r="R51" i="1"/>
  <c r="R83" i="1"/>
  <c r="R80" i="1"/>
  <c r="N51" i="1"/>
  <c r="N20" i="1"/>
  <c r="N52" i="1"/>
  <c r="R32" i="1"/>
  <c r="N15" i="1"/>
  <c r="R125" i="1"/>
  <c r="R122" i="1"/>
  <c r="P19" i="1"/>
  <c r="P36" i="1"/>
  <c r="T44" i="1"/>
  <c r="T45" i="1"/>
  <c r="P34" i="1"/>
  <c r="N82" i="1"/>
  <c r="N14" i="1"/>
  <c r="T51" i="1"/>
  <c r="R24" i="1"/>
  <c r="R50" i="1"/>
  <c r="T33" i="1"/>
  <c r="T32" i="1"/>
  <c r="T16" i="1"/>
  <c r="N134" i="1"/>
  <c r="N32" i="1"/>
  <c r="N33" i="1"/>
  <c r="R26" i="1"/>
  <c r="R35" i="1"/>
  <c r="T34" i="1"/>
  <c r="P25" i="1"/>
  <c r="N108" i="1"/>
  <c r="T23" i="1"/>
  <c r="T53" i="1"/>
  <c r="P44" i="1"/>
  <c r="R44" i="1"/>
  <c r="N27" i="1"/>
  <c r="P24" i="1"/>
  <c r="N105" i="1"/>
  <c r="P35" i="1"/>
  <c r="P15" i="1"/>
  <c r="N49" i="1"/>
  <c r="R20" i="1"/>
  <c r="N39" i="1"/>
  <c r="N136" i="1"/>
  <c r="N36" i="1"/>
  <c r="T39" i="1"/>
  <c r="P51" i="1"/>
  <c r="V80" i="1"/>
  <c r="N37" i="1"/>
  <c r="N22" i="1"/>
  <c r="P45" i="1"/>
  <c r="R53" i="1"/>
  <c r="T50" i="1"/>
  <c r="Y14" i="1" l="1"/>
  <c r="AL71" i="2"/>
  <c r="AC51" i="1"/>
  <c r="AA51" i="1"/>
  <c r="AC50" i="1"/>
  <c r="Y52" i="1"/>
  <c r="AE50" i="1"/>
  <c r="AA50" i="1"/>
  <c r="Y50" i="1"/>
  <c r="AE51" i="1"/>
  <c r="Y51" i="1"/>
  <c r="AD84" i="2"/>
  <c r="AZ51" i="2"/>
  <c r="AL51" i="2"/>
  <c r="AR87" i="2"/>
  <c r="AN88" i="2"/>
  <c r="AN86" i="2"/>
  <c r="AR88" i="2"/>
  <c r="AR89" i="2"/>
  <c r="AL89" i="2"/>
  <c r="AR86" i="2"/>
  <c r="V84" i="2"/>
  <c r="AZ84" i="2" s="1"/>
  <c r="AL84" i="2" s="1"/>
  <c r="AN87" i="2"/>
  <c r="AD81" i="2"/>
  <c r="AD98" i="2" s="1"/>
  <c r="AA53" i="1"/>
  <c r="AE53" i="1"/>
  <c r="Y53" i="1"/>
  <c r="AC53" i="1"/>
  <c r="AD82" i="2"/>
  <c r="BH82" i="2" s="1"/>
  <c r="AT82" i="2" s="1"/>
  <c r="AL87" i="2"/>
  <c r="V82" i="2"/>
  <c r="AZ82" i="2" s="1"/>
  <c r="AL82" i="2" s="1"/>
  <c r="AT87" i="2"/>
  <c r="AE49" i="1"/>
  <c r="AA49" i="1"/>
  <c r="AC49" i="1"/>
  <c r="AE44" i="1"/>
  <c r="AE45" i="1"/>
  <c r="AC45" i="1"/>
  <c r="AC44" i="1"/>
  <c r="AA44" i="1"/>
  <c r="AA45" i="1"/>
  <c r="Y45" i="1"/>
  <c r="AF81" i="2"/>
  <c r="BJ81" i="2" s="1"/>
  <c r="AV81" i="2" s="1"/>
  <c r="AC81" i="1"/>
  <c r="AC82" i="1"/>
  <c r="AC83" i="1"/>
  <c r="AF84" i="2"/>
  <c r="BJ84" i="2" s="1"/>
  <c r="AV84" i="2" s="1"/>
  <c r="AF82" i="2"/>
  <c r="AF99" i="2" s="1"/>
  <c r="Y44" i="1"/>
  <c r="AC35" i="1"/>
  <c r="AC39" i="1"/>
  <c r="AE32" i="1"/>
  <c r="AA39" i="1"/>
  <c r="AA33" i="1"/>
  <c r="AA34" i="1"/>
  <c r="AA31" i="1"/>
  <c r="AA36" i="1"/>
  <c r="AE39" i="1"/>
  <c r="AC34" i="1"/>
  <c r="AC31" i="1"/>
  <c r="AC33" i="1"/>
  <c r="AE34" i="1"/>
  <c r="AC36" i="1"/>
  <c r="AC32" i="1"/>
  <c r="AE33" i="1"/>
  <c r="AE36" i="1"/>
  <c r="AE35" i="1"/>
  <c r="AA35" i="1"/>
  <c r="AE31" i="1"/>
  <c r="AA32" i="1"/>
  <c r="Y34" i="1"/>
  <c r="Y37" i="1"/>
  <c r="Y38" i="1"/>
  <c r="Y33" i="1"/>
  <c r="Y35" i="1"/>
  <c r="Y32" i="1"/>
  <c r="Y36" i="1"/>
  <c r="Y39" i="1"/>
  <c r="AA25" i="1"/>
  <c r="AA24" i="1"/>
  <c r="AC26" i="1"/>
  <c r="AC19" i="1"/>
  <c r="AE23" i="1"/>
  <c r="AE24" i="1"/>
  <c r="AC24" i="1"/>
  <c r="AA26" i="1"/>
  <c r="AE20" i="1"/>
  <c r="AE19" i="1"/>
  <c r="AA23" i="1"/>
  <c r="AA20" i="1"/>
  <c r="AE25" i="1"/>
  <c r="AC20" i="1"/>
  <c r="AC25" i="1"/>
  <c r="AE26" i="1"/>
  <c r="AA19" i="1"/>
  <c r="AC23" i="1"/>
  <c r="Y20" i="1"/>
  <c r="Y26" i="1"/>
  <c r="Y25" i="1"/>
  <c r="Y22" i="1"/>
  <c r="Y24" i="1"/>
  <c r="Y27" i="1"/>
  <c r="Y23" i="1"/>
  <c r="AE16" i="1"/>
  <c r="AC16" i="1"/>
  <c r="AA16" i="1"/>
  <c r="Y16" i="1"/>
  <c r="AC15" i="1"/>
  <c r="AE15" i="1"/>
  <c r="AA15" i="1"/>
  <c r="AV86" i="2"/>
  <c r="AV89" i="2"/>
  <c r="V81" i="2"/>
  <c r="BD28" i="2"/>
  <c r="AP28" i="2" s="1"/>
  <c r="BH84" i="2"/>
  <c r="AT84" i="2" s="1"/>
  <c r="AC123" i="1"/>
  <c r="AC124" i="1"/>
  <c r="AC125" i="1"/>
  <c r="AD99" i="2"/>
  <c r="AV76" i="2"/>
  <c r="AV92" i="2" s="1"/>
  <c r="AV77" i="2"/>
  <c r="AV79" i="2"/>
  <c r="AV95" i="2" s="1"/>
  <c r="AT79" i="2"/>
  <c r="AT77" i="2"/>
  <c r="AD101" i="2"/>
  <c r="AT76" i="2"/>
  <c r="AZ79" i="2"/>
  <c r="AL79" i="2" s="1"/>
  <c r="AZ78" i="2"/>
  <c r="AL78" i="2" s="1"/>
  <c r="AZ77" i="2"/>
  <c r="AL77" i="2" s="1"/>
  <c r="V100" i="2"/>
  <c r="AZ76" i="2"/>
  <c r="BD39" i="2"/>
  <c r="AP39" i="2" s="1"/>
  <c r="Y19" i="1"/>
  <c r="Y95" i="1"/>
  <c r="Y31" i="1"/>
  <c r="Y49" i="1"/>
  <c r="Y15" i="1"/>
  <c r="BF48" i="2"/>
  <c r="AR48" i="2" s="1"/>
  <c r="BF28" i="2"/>
  <c r="AR28" i="2" s="1"/>
  <c r="BD48" i="2"/>
  <c r="AP48" i="2" s="1"/>
  <c r="BB39" i="2"/>
  <c r="AN39" i="2" s="1"/>
  <c r="AB72" i="2"/>
  <c r="AB78" i="2" s="1"/>
  <c r="X70" i="2"/>
  <c r="X76" i="2" s="1"/>
  <c r="BF37" i="2"/>
  <c r="AR37" i="2" s="1"/>
  <c r="BB37" i="2"/>
  <c r="AN37" i="2" s="1"/>
  <c r="Z72" i="2"/>
  <c r="Z78" i="2" s="1"/>
  <c r="Z70" i="2"/>
  <c r="Z76" i="2" s="1"/>
  <c r="AB70" i="2"/>
  <c r="AB76" i="2" s="1"/>
  <c r="AB71" i="2"/>
  <c r="AB77" i="2" s="1"/>
  <c r="BB48" i="2"/>
  <c r="AN48" i="2" s="1"/>
  <c r="BB28" i="2"/>
  <c r="AN28" i="2" s="1"/>
  <c r="AB73" i="2"/>
  <c r="AB79" i="2" s="1"/>
  <c r="X73" i="2"/>
  <c r="X79" i="2" s="1"/>
  <c r="X71" i="2"/>
  <c r="X77" i="2" s="1"/>
  <c r="BF39" i="2"/>
  <c r="AR39" i="2" s="1"/>
  <c r="Z71" i="2"/>
  <c r="Z77" i="2" s="1"/>
  <c r="BD37" i="2"/>
  <c r="AP37" i="2" s="1"/>
  <c r="Z73" i="2"/>
  <c r="Z79" i="2" s="1"/>
  <c r="X72" i="2"/>
  <c r="X78" i="2" s="1"/>
  <c r="V117" i="1"/>
  <c r="V110" i="1"/>
  <c r="N142" i="1"/>
  <c r="R95" i="1"/>
  <c r="X80" i="1"/>
  <c r="X81" i="1"/>
  <c r="T82" i="1"/>
  <c r="V119" i="1"/>
  <c r="V69" i="1"/>
  <c r="X125" i="1"/>
  <c r="X123" i="1"/>
  <c r="N140" i="1"/>
  <c r="T123" i="1"/>
  <c r="P82" i="1"/>
  <c r="T38" i="1"/>
  <c r="X122" i="1"/>
  <c r="P80" i="1"/>
  <c r="N77" i="1"/>
  <c r="V142" i="1"/>
  <c r="N70" i="1"/>
  <c r="P14" i="1"/>
  <c r="T125" i="1"/>
  <c r="N125" i="1"/>
  <c r="P27" i="1"/>
  <c r="X70" i="1"/>
  <c r="T80" i="1"/>
  <c r="N81" i="1"/>
  <c r="V113" i="1"/>
  <c r="T14" i="1"/>
  <c r="X74" i="1"/>
  <c r="T22" i="1"/>
  <c r="N135" i="1"/>
  <c r="P123" i="1"/>
  <c r="V81" i="1"/>
  <c r="P37" i="1"/>
  <c r="X116" i="1"/>
  <c r="V75" i="1"/>
  <c r="V68" i="1"/>
  <c r="N113" i="1"/>
  <c r="P95" i="1"/>
  <c r="X112" i="1"/>
  <c r="T124" i="1"/>
  <c r="N75" i="1"/>
  <c r="V111" i="1"/>
  <c r="X83" i="1"/>
  <c r="P22" i="1"/>
  <c r="N111" i="1"/>
  <c r="T81" i="1"/>
  <c r="P124" i="1"/>
  <c r="R37" i="1"/>
  <c r="P52" i="1"/>
  <c r="R52" i="1"/>
  <c r="N119" i="1"/>
  <c r="V77" i="1"/>
  <c r="N141" i="1"/>
  <c r="T27" i="1"/>
  <c r="N64" i="1"/>
  <c r="N69" i="1"/>
  <c r="T83" i="1"/>
  <c r="N83" i="1"/>
  <c r="N66" i="1"/>
  <c r="X82" i="1"/>
  <c r="X21" i="1"/>
  <c r="P122" i="1"/>
  <c r="N123" i="1"/>
  <c r="V71" i="1"/>
  <c r="N112" i="1"/>
  <c r="T37" i="1"/>
  <c r="R27" i="1"/>
  <c r="R14" i="1"/>
  <c r="P81" i="1"/>
  <c r="V123" i="1"/>
  <c r="T95" i="1"/>
  <c r="R38" i="1"/>
  <c r="T122" i="1"/>
  <c r="V139" i="1"/>
  <c r="N71" i="1"/>
  <c r="R22" i="1"/>
  <c r="T52" i="1"/>
  <c r="X124" i="1"/>
  <c r="N106" i="1"/>
  <c r="N117" i="1"/>
  <c r="V140" i="1"/>
  <c r="P38" i="1"/>
  <c r="N65" i="1"/>
  <c r="X94" i="1"/>
  <c r="AE14" i="1" l="1"/>
  <c r="V146" i="1"/>
  <c r="AG146" i="1" s="1"/>
  <c r="V148" i="1"/>
  <c r="AG148" i="1" s="1"/>
  <c r="V145" i="1"/>
  <c r="AG145" i="1" s="1"/>
  <c r="AC14" i="1"/>
  <c r="AA14" i="1"/>
  <c r="AT95" i="2"/>
  <c r="AT92" i="2"/>
  <c r="AZ81" i="2"/>
  <c r="AL81" i="2" s="1"/>
  <c r="AC52" i="1"/>
  <c r="AA52" i="1"/>
  <c r="AE52" i="1"/>
  <c r="Y141" i="1"/>
  <c r="Y143" i="1" s="1"/>
  <c r="V99" i="2"/>
  <c r="V98" i="2"/>
  <c r="AE81" i="1"/>
  <c r="AE123" i="1"/>
  <c r="BH81" i="2"/>
  <c r="AT81" i="2" s="1"/>
  <c r="AA123" i="1"/>
  <c r="AA81" i="1"/>
  <c r="AE125" i="1"/>
  <c r="AE83" i="1"/>
  <c r="Y81" i="1"/>
  <c r="Y123" i="1"/>
  <c r="Y122" i="1"/>
  <c r="Y80" i="1"/>
  <c r="AA125" i="1"/>
  <c r="AA83" i="1"/>
  <c r="AE124" i="1"/>
  <c r="AE82" i="1"/>
  <c r="AA124" i="1"/>
  <c r="AA82" i="1"/>
  <c r="V101" i="2"/>
  <c r="AG80" i="1"/>
  <c r="AG122" i="1"/>
  <c r="AI124" i="1"/>
  <c r="AI82" i="1"/>
  <c r="AC38" i="1"/>
  <c r="Y125" i="1"/>
  <c r="Y83" i="1"/>
  <c r="AA38" i="1"/>
  <c r="AG83" i="1"/>
  <c r="AG125" i="1"/>
  <c r="AE38" i="1"/>
  <c r="Y119" i="1"/>
  <c r="AG118" i="1"/>
  <c r="AG76" i="1"/>
  <c r="Y82" i="1"/>
  <c r="Y124" i="1"/>
  <c r="AA22" i="1"/>
  <c r="AG70" i="1"/>
  <c r="AG72" i="1" s="1"/>
  <c r="AG112" i="1"/>
  <c r="AG114" i="1" s="1"/>
  <c r="AC22" i="1"/>
  <c r="AE22" i="1"/>
  <c r="AI123" i="1"/>
  <c r="AI81" i="1"/>
  <c r="AG82" i="1"/>
  <c r="AG124" i="1"/>
  <c r="AI70" i="1"/>
  <c r="AI72" i="1" s="1"/>
  <c r="AI112" i="1"/>
  <c r="AI114" i="1" s="1"/>
  <c r="Y118" i="1"/>
  <c r="AN70" i="2"/>
  <c r="AT93" i="2"/>
  <c r="AP70" i="2"/>
  <c r="AR70" i="2"/>
  <c r="AF98" i="2"/>
  <c r="BJ82" i="2"/>
  <c r="AV82" i="2" s="1"/>
  <c r="AV93" i="2"/>
  <c r="AG123" i="1"/>
  <c r="AG81" i="1"/>
  <c r="Y117" i="1"/>
  <c r="AF101" i="2"/>
  <c r="AG75" i="1"/>
  <c r="AG77" i="1"/>
  <c r="AI74" i="1"/>
  <c r="AI83" i="1"/>
  <c r="AI80" i="1"/>
  <c r="AC46" i="1"/>
  <c r="AA46" i="1"/>
  <c r="AE46" i="1"/>
  <c r="AC37" i="1"/>
  <c r="AE37" i="1"/>
  <c r="AA37" i="1"/>
  <c r="AC27" i="1"/>
  <c r="AA27" i="1"/>
  <c r="AE27" i="1"/>
  <c r="AI21" i="1"/>
  <c r="AI28" i="1" s="1"/>
  <c r="AI125" i="1"/>
  <c r="AI122" i="1"/>
  <c r="AI94" i="1"/>
  <c r="AI116" i="1"/>
  <c r="AL76" i="2"/>
  <c r="AL101" i="2"/>
  <c r="AL99" i="2"/>
  <c r="AG117" i="1"/>
  <c r="AG119" i="1"/>
  <c r="AV98" i="2"/>
  <c r="AV101" i="2"/>
  <c r="AT99" i="2"/>
  <c r="AT101" i="2"/>
  <c r="AL100" i="2"/>
  <c r="Y46" i="1"/>
  <c r="AA95" i="1"/>
  <c r="AE95" i="1"/>
  <c r="AC95" i="1"/>
  <c r="AN72" i="2"/>
  <c r="AN73" i="2"/>
  <c r="AP72" i="2"/>
  <c r="AL94" i="2"/>
  <c r="AR72" i="2"/>
  <c r="AR73" i="2"/>
  <c r="AP73" i="2"/>
  <c r="AR71" i="2"/>
  <c r="AL95" i="2"/>
  <c r="AP71" i="2"/>
  <c r="AN71" i="2"/>
  <c r="AL93" i="2"/>
  <c r="R134" i="1"/>
  <c r="R135" i="1"/>
  <c r="T66" i="1"/>
  <c r="R105" i="1"/>
  <c r="P63" i="1"/>
  <c r="N116" i="1"/>
  <c r="P135" i="1"/>
  <c r="X77" i="1"/>
  <c r="R137" i="1"/>
  <c r="P64" i="1"/>
  <c r="T107" i="1"/>
  <c r="T137" i="1"/>
  <c r="P66" i="1"/>
  <c r="N94" i="1"/>
  <c r="T134" i="1"/>
  <c r="X75" i="1"/>
  <c r="N74" i="1"/>
  <c r="P134" i="1"/>
  <c r="R108" i="1"/>
  <c r="P65" i="1"/>
  <c r="V21" i="1"/>
  <c r="P107" i="1"/>
  <c r="P137" i="1"/>
  <c r="V94" i="1"/>
  <c r="T106" i="1"/>
  <c r="X118" i="1"/>
  <c r="N21" i="1"/>
  <c r="V74" i="1"/>
  <c r="R64" i="1"/>
  <c r="N139" i="1"/>
  <c r="T65" i="1"/>
  <c r="N110" i="1"/>
  <c r="R136" i="1"/>
  <c r="P105" i="1"/>
  <c r="N68" i="1"/>
  <c r="T64" i="1"/>
  <c r="T108" i="1"/>
  <c r="P136" i="1"/>
  <c r="T63" i="1"/>
  <c r="P108" i="1"/>
  <c r="R106" i="1"/>
  <c r="P106" i="1"/>
  <c r="R63" i="1"/>
  <c r="T136" i="1"/>
  <c r="V116" i="1"/>
  <c r="X119" i="1"/>
  <c r="R107" i="1"/>
  <c r="X117" i="1"/>
  <c r="T105" i="1"/>
  <c r="R65" i="1"/>
  <c r="R66" i="1"/>
  <c r="X76" i="1"/>
  <c r="T135" i="1"/>
  <c r="AG149" i="1" l="1"/>
  <c r="AG150" i="1" s="1"/>
  <c r="Y74" i="1"/>
  <c r="Y116" i="1"/>
  <c r="Y120" i="1" s="1"/>
  <c r="Y21" i="1"/>
  <c r="Y28" i="1" s="1"/>
  <c r="Y94" i="1"/>
  <c r="N145" i="1"/>
  <c r="Y145" i="1" s="1"/>
  <c r="AT98" i="2"/>
  <c r="Y75" i="1"/>
  <c r="Y76" i="1"/>
  <c r="Y77" i="1"/>
  <c r="N148" i="1"/>
  <c r="Y148" i="1" s="1"/>
  <c r="N147" i="1"/>
  <c r="Y147" i="1" s="1"/>
  <c r="N146" i="1"/>
  <c r="Y146" i="1" s="1"/>
  <c r="AG126" i="1"/>
  <c r="AG116" i="1"/>
  <c r="AG120" i="1" s="1"/>
  <c r="AG74" i="1"/>
  <c r="AG78" i="1" s="1"/>
  <c r="AG94" i="1"/>
  <c r="AG21" i="1"/>
  <c r="AG28" i="1" s="1"/>
  <c r="AG84" i="1"/>
  <c r="AI117" i="1"/>
  <c r="AI75" i="1"/>
  <c r="Y84" i="1"/>
  <c r="Y126" i="1"/>
  <c r="AI77" i="1"/>
  <c r="AI119" i="1"/>
  <c r="Y70" i="1"/>
  <c r="Y72" i="1" s="1"/>
  <c r="Y112" i="1"/>
  <c r="Y114" i="1" s="1"/>
  <c r="AL98" i="2"/>
  <c r="AI76" i="1"/>
  <c r="AI118" i="1"/>
  <c r="AV99" i="2"/>
  <c r="AI84" i="1"/>
  <c r="AI126" i="1"/>
  <c r="AL92" i="2"/>
  <c r="AB82" i="2"/>
  <c r="BF82" i="2" s="1"/>
  <c r="BF77" i="2"/>
  <c r="AR77" i="2" s="1"/>
  <c r="AB81" i="2"/>
  <c r="BF81" i="2" s="1"/>
  <c r="AR81" i="2" s="1"/>
  <c r="BF76" i="2"/>
  <c r="AR76" i="2" s="1"/>
  <c r="AB84" i="2"/>
  <c r="BF84" i="2" s="1"/>
  <c r="BF79" i="2"/>
  <c r="AR79" i="2" s="1"/>
  <c r="AB83" i="2"/>
  <c r="BF83" i="2" s="1"/>
  <c r="BF78" i="2"/>
  <c r="AR78" i="2" s="1"/>
  <c r="Z84" i="2"/>
  <c r="BD84" i="2" s="1"/>
  <c r="BD79" i="2"/>
  <c r="AP79" i="2" s="1"/>
  <c r="Z81" i="2"/>
  <c r="BD81" i="2" s="1"/>
  <c r="BD76" i="2"/>
  <c r="AP76" i="2" s="1"/>
  <c r="Z82" i="2"/>
  <c r="BD82" i="2" s="1"/>
  <c r="BD77" i="2"/>
  <c r="AP77" i="2" s="1"/>
  <c r="Z83" i="2"/>
  <c r="BD83" i="2" s="1"/>
  <c r="BD78" i="2"/>
  <c r="AP78" i="2" s="1"/>
  <c r="X81" i="2"/>
  <c r="BB81" i="2" s="1"/>
  <c r="BB76" i="2"/>
  <c r="AN76" i="2" s="1"/>
  <c r="X83" i="2"/>
  <c r="BB83" i="2" s="1"/>
  <c r="BB78" i="2"/>
  <c r="X84" i="2"/>
  <c r="BB84" i="2" s="1"/>
  <c r="BB79" i="2"/>
  <c r="AN79" i="2" s="1"/>
  <c r="X82" i="2"/>
  <c r="BB82" i="2" s="1"/>
  <c r="BB77" i="2"/>
  <c r="T110" i="1"/>
  <c r="P68" i="1"/>
  <c r="R70" i="1"/>
  <c r="T112" i="1"/>
  <c r="T140" i="1"/>
  <c r="T74" i="1"/>
  <c r="T21" i="1"/>
  <c r="R110" i="1"/>
  <c r="T69" i="1"/>
  <c r="R69" i="1"/>
  <c r="T116" i="1"/>
  <c r="R140" i="1"/>
  <c r="R111" i="1"/>
  <c r="T113" i="1"/>
  <c r="T70" i="1"/>
  <c r="T71" i="1"/>
  <c r="T94" i="1"/>
  <c r="R142" i="1"/>
  <c r="T142" i="1"/>
  <c r="T139" i="1"/>
  <c r="T111" i="1"/>
  <c r="P142" i="1"/>
  <c r="R71" i="1"/>
  <c r="R139" i="1"/>
  <c r="P110" i="1"/>
  <c r="R112" i="1"/>
  <c r="P139" i="1"/>
  <c r="R113" i="1"/>
  <c r="R68" i="1"/>
  <c r="P113" i="1"/>
  <c r="T141" i="1"/>
  <c r="P71" i="1"/>
  <c r="R141" i="1"/>
  <c r="T68" i="1"/>
  <c r="AC141" i="1" l="1"/>
  <c r="AC143" i="1" s="1"/>
  <c r="R145" i="1"/>
  <c r="AC145" i="1" s="1"/>
  <c r="AE141" i="1"/>
  <c r="AE143" i="1" s="1"/>
  <c r="T145" i="1"/>
  <c r="AE145" i="1" s="1"/>
  <c r="P145" i="1"/>
  <c r="AA145" i="1" s="1"/>
  <c r="R148" i="1"/>
  <c r="AC148" i="1" s="1"/>
  <c r="AP94" i="2"/>
  <c r="AP92" i="2"/>
  <c r="AR94" i="2"/>
  <c r="AR92" i="2"/>
  <c r="AP95" i="2"/>
  <c r="AR95" i="2"/>
  <c r="AR93" i="2"/>
  <c r="R146" i="1"/>
  <c r="AC146" i="1" s="1"/>
  <c r="AP93" i="2"/>
  <c r="Y78" i="1"/>
  <c r="Y85" i="1" s="1"/>
  <c r="R147" i="1"/>
  <c r="AC147" i="1" s="1"/>
  <c r="P148" i="1"/>
  <c r="AA148" i="1" s="1"/>
  <c r="T148" i="1"/>
  <c r="AE148" i="1" s="1"/>
  <c r="T146" i="1"/>
  <c r="AE146" i="1" s="1"/>
  <c r="T147" i="1"/>
  <c r="AE147" i="1" s="1"/>
  <c r="Y149" i="1"/>
  <c r="Y150" i="1" s="1"/>
  <c r="AG127" i="1"/>
  <c r="Y127" i="1"/>
  <c r="AG85" i="1"/>
  <c r="AI120" i="1"/>
  <c r="AI127" i="1" s="1"/>
  <c r="AI78" i="1"/>
  <c r="AI85" i="1" s="1"/>
  <c r="AE74" i="1"/>
  <c r="AE70" i="1"/>
  <c r="AE72" i="1" s="1"/>
  <c r="AC70" i="1"/>
  <c r="AC72" i="1" s="1"/>
  <c r="AE21" i="1"/>
  <c r="AE28" i="1" s="1"/>
  <c r="AP82" i="2"/>
  <c r="X101" i="2"/>
  <c r="AR84" i="2"/>
  <c r="AN84" i="2"/>
  <c r="X98" i="2"/>
  <c r="Z101" i="2"/>
  <c r="AB99" i="2"/>
  <c r="AN77" i="2"/>
  <c r="AP84" i="2"/>
  <c r="AN81" i="2"/>
  <c r="AR82" i="2"/>
  <c r="Z99" i="2"/>
  <c r="AB101" i="2"/>
  <c r="AN95" i="2"/>
  <c r="AN92" i="2"/>
  <c r="AN78" i="2"/>
  <c r="X99" i="2"/>
  <c r="AN82" i="2"/>
  <c r="Z98" i="2"/>
  <c r="Z100" i="2"/>
  <c r="X100" i="2"/>
  <c r="AB100" i="2"/>
  <c r="AP81" i="2"/>
  <c r="AP83" i="2"/>
  <c r="AN83" i="2"/>
  <c r="AR83" i="2"/>
  <c r="AB98" i="2"/>
  <c r="AC112" i="1"/>
  <c r="AC114" i="1" s="1"/>
  <c r="AR98" i="2"/>
  <c r="AE112" i="1"/>
  <c r="AE114" i="1" s="1"/>
  <c r="AE94" i="1"/>
  <c r="AE116" i="1"/>
  <c r="P140" i="1"/>
  <c r="T77" i="1"/>
  <c r="T117" i="1"/>
  <c r="P76" i="1"/>
  <c r="R21" i="1"/>
  <c r="P111" i="1"/>
  <c r="T76" i="1"/>
  <c r="P69" i="1"/>
  <c r="P118" i="1"/>
  <c r="P141" i="1"/>
  <c r="T118" i="1"/>
  <c r="R117" i="1"/>
  <c r="P117" i="1"/>
  <c r="R76" i="1"/>
  <c r="P94" i="1"/>
  <c r="P21" i="1"/>
  <c r="R118" i="1"/>
  <c r="R74" i="1"/>
  <c r="P119" i="1"/>
  <c r="P75" i="1"/>
  <c r="R119" i="1"/>
  <c r="P112" i="1"/>
  <c r="T75" i="1"/>
  <c r="P116" i="1"/>
  <c r="R94" i="1"/>
  <c r="T119" i="1"/>
  <c r="R77" i="1"/>
  <c r="R75" i="1"/>
  <c r="P77" i="1"/>
  <c r="P70" i="1"/>
  <c r="R116" i="1"/>
  <c r="P74" i="1"/>
  <c r="AA141" i="1" l="1"/>
  <c r="AA143" i="1" s="1"/>
  <c r="P147" i="1"/>
  <c r="AA147" i="1" s="1"/>
  <c r="P146" i="1"/>
  <c r="AA146" i="1" s="1"/>
  <c r="AP98" i="2"/>
  <c r="AR99" i="2"/>
  <c r="AR100" i="2"/>
  <c r="AN98" i="2"/>
  <c r="AN93" i="2"/>
  <c r="AP99" i="2"/>
  <c r="AC149" i="1"/>
  <c r="AC150" i="1" s="1"/>
  <c r="AE149" i="1"/>
  <c r="AE150" i="1" s="1"/>
  <c r="AC122" i="1"/>
  <c r="AC126" i="1" s="1"/>
  <c r="AC80" i="1"/>
  <c r="AC84" i="1" s="1"/>
  <c r="AA122" i="1"/>
  <c r="AA126" i="1" s="1"/>
  <c r="AA80" i="1"/>
  <c r="AA84" i="1" s="1"/>
  <c r="AE80" i="1"/>
  <c r="AE84" i="1" s="1"/>
  <c r="AE122" i="1"/>
  <c r="AE126" i="1" s="1"/>
  <c r="AP101" i="2"/>
  <c r="AN101" i="2"/>
  <c r="AR101" i="2"/>
  <c r="AA76" i="1"/>
  <c r="AC77" i="1"/>
  <c r="AE77" i="1"/>
  <c r="AE76" i="1"/>
  <c r="AA75" i="1"/>
  <c r="AA74" i="1"/>
  <c r="AE75" i="1"/>
  <c r="AC74" i="1"/>
  <c r="AC76" i="1"/>
  <c r="AA77" i="1"/>
  <c r="AC75" i="1"/>
  <c r="AA70" i="1"/>
  <c r="AA72" i="1" s="1"/>
  <c r="AA21" i="1"/>
  <c r="AA28" i="1" s="1"/>
  <c r="AC21" i="1"/>
  <c r="AC28" i="1" s="1"/>
  <c r="AE119" i="1"/>
  <c r="AC117" i="1"/>
  <c r="AN99" i="2"/>
  <c r="AC119" i="1"/>
  <c r="AA112" i="1"/>
  <c r="AA114" i="1" s="1"/>
  <c r="AE117" i="1"/>
  <c r="AA116" i="1"/>
  <c r="AA94" i="1"/>
  <c r="AA119" i="1"/>
  <c r="AN94" i="2"/>
  <c r="AA118" i="1"/>
  <c r="AC118" i="1"/>
  <c r="AC116" i="1"/>
  <c r="AC94" i="1"/>
  <c r="AE118" i="1"/>
  <c r="AA117" i="1"/>
  <c r="AN100" i="2"/>
  <c r="AP100" i="2"/>
  <c r="AA149" i="1" l="1"/>
  <c r="AA150" i="1" s="1"/>
  <c r="AE78" i="1"/>
  <c r="AE85" i="1" s="1"/>
  <c r="AC78" i="1"/>
  <c r="AC85" i="1" s="1"/>
  <c r="AA78" i="1"/>
  <c r="AA85" i="1" s="1"/>
  <c r="AE120" i="1"/>
  <c r="AE127" i="1" s="1"/>
  <c r="AC120" i="1"/>
  <c r="AC127" i="1" s="1"/>
  <c r="AA120" i="1"/>
  <c r="AA127" i="1" s="1"/>
</calcChain>
</file>

<file path=xl/sharedStrings.xml><?xml version="1.0" encoding="utf-8"?>
<sst xmlns="http://schemas.openxmlformats.org/spreadsheetml/2006/main" count="1084" uniqueCount="373">
  <si>
    <t>Kontrolle der Summe_Stoffgruppen:</t>
  </si>
  <si>
    <t>Kontrolle: Summe der Stoffgruppen</t>
  </si>
  <si>
    <t>Anteil Stoffgruppe 1</t>
  </si>
  <si>
    <t>Zn_Stoffgr. 3</t>
  </si>
  <si>
    <t>Pb_Stoffgr. 3</t>
  </si>
  <si>
    <t>Ni_Stoffgr. 3</t>
  </si>
  <si>
    <t>Cu_Stoffgr. 3</t>
  </si>
  <si>
    <t>Zn_Stoffgr. 2</t>
  </si>
  <si>
    <t>Pb_Stoffgr. 2</t>
  </si>
  <si>
    <t>Ni_Stoffgr. 2</t>
  </si>
  <si>
    <t>Cu_Stoffgr. 2</t>
  </si>
  <si>
    <t>Zn_Stoffgr. 1</t>
  </si>
  <si>
    <t>Pb_Stoffgr. 1</t>
  </si>
  <si>
    <t>Ni_Stoffgr. 1</t>
  </si>
  <si>
    <t>Cu_Stoffgr. 1</t>
  </si>
  <si>
    <t>Zn_min_ges</t>
  </si>
  <si>
    <t>Pb_min_ges</t>
  </si>
  <si>
    <t>Ni_min_ges</t>
  </si>
  <si>
    <t>Cu_min_ges</t>
  </si>
  <si>
    <t>[mg/kg OS]</t>
  </si>
  <si>
    <t>Zn_goL &lt; 1 mm</t>
  </si>
  <si>
    <t>Pb_goL &lt; 1 mm</t>
  </si>
  <si>
    <t>Ni_goL &lt; 1 mm</t>
  </si>
  <si>
    <t>Cu_goL &lt; 1 mm</t>
  </si>
  <si>
    <t>[mg/l]</t>
  </si>
  <si>
    <t>Eluat (L/S=10)</t>
  </si>
  <si>
    <t>Na</t>
  </si>
  <si>
    <t>K</t>
  </si>
  <si>
    <t>Ca</t>
  </si>
  <si>
    <t>Zn</t>
  </si>
  <si>
    <t>Pb</t>
  </si>
  <si>
    <t>Ni</t>
  </si>
  <si>
    <t>Cu</t>
  </si>
  <si>
    <t>[mS/cm]</t>
  </si>
  <si>
    <t>Lf</t>
  </si>
  <si>
    <t>[-]</t>
  </si>
  <si>
    <t>pH</t>
  </si>
  <si>
    <t>Eluat</t>
  </si>
  <si>
    <t>TS der Analysenpr.</t>
  </si>
  <si>
    <t>[mg/kg TS]</t>
  </si>
  <si>
    <t>V</t>
  </si>
  <si>
    <t>Tl</t>
  </si>
  <si>
    <t>Ti</t>
  </si>
  <si>
    <t>Te</t>
  </si>
  <si>
    <t>Sn</t>
  </si>
  <si>
    <t>Se</t>
  </si>
  <si>
    <t>Sb</t>
  </si>
  <si>
    <t>S</t>
  </si>
  <si>
    <t>P</t>
  </si>
  <si>
    <t>Mo</t>
  </si>
  <si>
    <t>Mn</t>
  </si>
  <si>
    <t>Mg</t>
  </si>
  <si>
    <t>Hg</t>
  </si>
  <si>
    <t>Fe</t>
  </si>
  <si>
    <t>F</t>
  </si>
  <si>
    <t>Cr(VI)</t>
  </si>
  <si>
    <t>Cr_ges.</t>
  </si>
  <si>
    <t>Co</t>
  </si>
  <si>
    <t>Cd</t>
  </si>
  <si>
    <t>Br</t>
  </si>
  <si>
    <t>Be</t>
  </si>
  <si>
    <t>Ba</t>
  </si>
  <si>
    <t>B</t>
  </si>
  <si>
    <t>As</t>
  </si>
  <si>
    <t>Ag</t>
  </si>
  <si>
    <t>TOC der AP</t>
  </si>
  <si>
    <t>[% OS]</t>
  </si>
  <si>
    <t>TOC (OS)</t>
  </si>
  <si>
    <t xml:space="preserve">TOC </t>
  </si>
  <si>
    <t>GV der 105°C getrockneten AP</t>
  </si>
  <si>
    <t>GV</t>
  </si>
  <si>
    <t>TS (105°C der AP)</t>
  </si>
  <si>
    <t>Analysenprobe</t>
  </si>
  <si>
    <t>TS [ 105 °C] der Analysenprobe</t>
  </si>
  <si>
    <t>[Mas.-% OS]</t>
  </si>
  <si>
    <t>[Mas.-%]</t>
  </si>
  <si>
    <t xml:space="preserve"> 1 mm &gt; x &gt; 0,25 mm</t>
  </si>
  <si>
    <t xml:space="preserve"> 2 mm &gt; x &gt; 1 mm</t>
  </si>
  <si>
    <t xml:space="preserve"> 50 mm &gt; x &gt; 2 mm</t>
  </si>
  <si>
    <t>Originalsubstanz</t>
  </si>
  <si>
    <t xml:space="preserve"> &gt; 50 mm</t>
  </si>
  <si>
    <t>aussortierte Anteile</t>
  </si>
  <si>
    <t>unterhalb Quantifizierungsgrenze</t>
  </si>
  <si>
    <t>Feuchte</t>
  </si>
  <si>
    <t>über Quantifizierungsgrenze</t>
  </si>
  <si>
    <t>Trockenrückstand</t>
  </si>
  <si>
    <t>für Werte
 &lt; 0,01</t>
  </si>
  <si>
    <t>für Werte
 &lt;0,1</t>
  </si>
  <si>
    <t xml:space="preserve"> für Werte 
&gt; 0,1</t>
  </si>
  <si>
    <t>Bezug</t>
  </si>
  <si>
    <t>Vorgabe signifikante Stellen</t>
  </si>
  <si>
    <t>Bezug auf Originalsubstanz, gerundet</t>
  </si>
  <si>
    <r>
      <t xml:space="preserve">Bezug auf Originalsubstanz, </t>
    </r>
    <r>
      <rPr>
        <b/>
        <u/>
        <sz val="10"/>
        <color theme="1"/>
        <rFont val="Arial"/>
        <family val="2"/>
      </rPr>
      <t>nicht gerundet</t>
    </r>
  </si>
  <si>
    <t>Summe Stoffgruppe 2</t>
  </si>
  <si>
    <t>-</t>
  </si>
  <si>
    <t>ZnO</t>
  </si>
  <si>
    <t>HP 14 (Stgr. 2)</t>
  </si>
  <si>
    <t>NiCO3</t>
  </si>
  <si>
    <t>Cu2(OH)2CO3</t>
  </si>
  <si>
    <t>Summe Stoffgruppe 1</t>
  </si>
  <si>
    <t>HP 14 (Stgr. 1)</t>
  </si>
  <si>
    <t>Stoffgruppe 1 (nach Mindestanteilen der Stoffgruppe 1 am Gesamtgehalt: Cu 70 %, Zn: 50 %, Ni: 60 %, Pb: 40 %)</t>
  </si>
  <si>
    <t>Gesamtgehalt einstufungskritischer chemisch gebundener Schwermetalle (informativ)</t>
  </si>
  <si>
    <t>Probe 5</t>
  </si>
  <si>
    <t>Probe 4</t>
  </si>
  <si>
    <t>Probe 3</t>
  </si>
  <si>
    <t>Probe 2</t>
  </si>
  <si>
    <t>Probe 1</t>
  </si>
  <si>
    <t xml:space="preserve"> [mg/kg OS]</t>
  </si>
  <si>
    <t xml:space="preserve"> [%]</t>
  </si>
  <si>
    <t xml:space="preserve"> [% OS]</t>
  </si>
  <si>
    <t>Gefährlichkeitsindex (HI)</t>
  </si>
  <si>
    <t>Messwerte in mg/kg OS (inkl. Bestimmungsgrenze)</t>
  </si>
  <si>
    <t>Zeile</t>
  </si>
  <si>
    <t>Element od. Stoffgr. El.</t>
  </si>
  <si>
    <r>
      <t xml:space="preserve">Grenze Element-konz. 
</t>
    </r>
    <r>
      <rPr>
        <sz val="8"/>
        <rFont val="Arial"/>
        <family val="2"/>
      </rPr>
      <t>in d. genannten Modellverbindg.</t>
    </r>
  </si>
  <si>
    <r>
      <t xml:space="preserve">Berücks.-grenze Element 
</t>
    </r>
    <r>
      <rPr>
        <sz val="8"/>
        <rFont val="Arial"/>
        <family val="2"/>
      </rPr>
      <t>in d. genannten Modellverbindg.</t>
    </r>
  </si>
  <si>
    <r>
      <t xml:space="preserve">95. Perzentil </t>
    </r>
    <r>
      <rPr>
        <sz val="8"/>
        <rFont val="Arial"/>
        <family val="2"/>
      </rPr>
      <t xml:space="preserve">europäischer  HMVA </t>
    </r>
  </si>
  <si>
    <r>
      <t>stöchiometr. Faktor</t>
    </r>
    <r>
      <rPr>
        <sz val="8"/>
        <rFont val="Arial"/>
        <family val="2"/>
      </rPr>
      <t xml:space="preserve">  (Masse Verbindung / Masse Element)</t>
    </r>
  </si>
  <si>
    <t>Konz.-grenze (Stoff)</t>
  </si>
  <si>
    <t>Berücks.-grenze (Stoff)</t>
  </si>
  <si>
    <t>Modell-verbindung</t>
  </si>
  <si>
    <t>kritische  gefährenrel. Eigenschaft</t>
  </si>
  <si>
    <t>Element</t>
  </si>
  <si>
    <t>Summe HP 14</t>
  </si>
  <si>
    <t>Summe Stoffgruppe 3</t>
  </si>
  <si>
    <t>ZnSO4</t>
  </si>
  <si>
    <t>HP 14 (Stgr. 3)</t>
  </si>
  <si>
    <t>NiSO4</t>
  </si>
  <si>
    <t>CuSO4</t>
  </si>
  <si>
    <t>Stoffgruppe 3 (wasserlösliche Salze, berechnet aus Konzentration im Eluat)</t>
  </si>
  <si>
    <t>Stoffgruppe 2 (Differenz Gesamtgehalt - Stoffgruppe 1 - Stoffgruppe 3)</t>
  </si>
  <si>
    <t>Stoffgruppe 1 (nach Mindestanteilen am Gesamtgehalt: Cu 70 %, Zn: 50 %, Ni: 60 %, Pb: 40 %)</t>
  </si>
  <si>
    <t>Summe Stoffgruppe 0</t>
  </si>
  <si>
    <t>HP 14 (Stgr. 0)</t>
  </si>
  <si>
    <r>
      <t>Pb</t>
    </r>
    <r>
      <rPr>
        <sz val="10"/>
        <color theme="1"/>
        <rFont val="Arial Narrow"/>
        <family val="2"/>
      </rPr>
      <t xml:space="preserve"> </t>
    </r>
  </si>
  <si>
    <t xml:space="preserve">  informativ</t>
  </si>
  <si>
    <t>HP 14</t>
  </si>
  <si>
    <t>**</t>
  </si>
  <si>
    <t>HP 6</t>
  </si>
  <si>
    <t>Cu(OH)2</t>
  </si>
  <si>
    <r>
      <t>Cu</t>
    </r>
    <r>
      <rPr>
        <sz val="8"/>
        <color theme="1"/>
        <rFont val="Arial"/>
        <family val="2"/>
      </rPr>
      <t xml:space="preserve"> (Stoffgr. 2)</t>
    </r>
  </si>
  <si>
    <t>nur informativ</t>
  </si>
  <si>
    <t>TeO2</t>
  </si>
  <si>
    <t>HP 10</t>
  </si>
  <si>
    <t>NH4Br</t>
  </si>
  <si>
    <t>B2O3</t>
  </si>
  <si>
    <t>Pb3(AsO4)2</t>
  </si>
  <si>
    <t>HP10</t>
  </si>
  <si>
    <t>Summe HP 8</t>
  </si>
  <si>
    <t>SnCl4</t>
  </si>
  <si>
    <t>HP 8</t>
  </si>
  <si>
    <t>AgNO3</t>
  </si>
  <si>
    <t>NiSeO4</t>
  </si>
  <si>
    <t>HP 7</t>
  </si>
  <si>
    <t>HP 7, HP 11</t>
  </si>
  <si>
    <t>HP 7,</t>
  </si>
  <si>
    <t>MoO3</t>
  </si>
  <si>
    <t>Na2CrO4</t>
  </si>
  <si>
    <t>Cr VI</t>
  </si>
  <si>
    <t>Co(NO3)2</t>
  </si>
  <si>
    <t>CdSO4</t>
  </si>
  <si>
    <t>Summe HP 6 (vereinfacht, ohne Unterscheidung von Kategorien unterschiedlicher Wirkung)</t>
  </si>
  <si>
    <t>Tl2SO4</t>
  </si>
  <si>
    <t>Na2SeO3</t>
  </si>
  <si>
    <t>MnO2</t>
  </si>
  <si>
    <t>HgSO4</t>
  </si>
  <si>
    <t>NaF</t>
  </si>
  <si>
    <t>BaCl2</t>
  </si>
  <si>
    <t>V2O5</t>
  </si>
  <si>
    <t>HP 5</t>
  </si>
  <si>
    <t>Grunduntersuchung</t>
  </si>
  <si>
    <t>Kontrolle Elementzuordnung</t>
  </si>
  <si>
    <t xml:space="preserve">zur Anzeige der für die für die Auswertung interessierende Gruppe auf die  + -  Schaltfläche klicken </t>
  </si>
  <si>
    <t>die verschiedenen Auswertebereiche sind zur Übersicht gruppiert</t>
  </si>
  <si>
    <t>at</t>
  </si>
  <si>
    <t>as</t>
  </si>
  <si>
    <t>ar</t>
  </si>
  <si>
    <t>aq</t>
  </si>
  <si>
    <t>ap</t>
  </si>
  <si>
    <t>ao</t>
  </si>
  <si>
    <t>an</t>
  </si>
  <si>
    <t>am</t>
  </si>
  <si>
    <t>al</t>
  </si>
  <si>
    <t>Ergebnisspalten</t>
  </si>
  <si>
    <t>Ergebnisse ausgedrückt als Gefährlichkeitsindex (HI)</t>
  </si>
  <si>
    <t>Untersuchung der Mineralphase (&lt; 0,25 mm)</t>
  </si>
  <si>
    <t>Messwerte nach Laborbericht</t>
  </si>
  <si>
    <t>Bericht Nr.</t>
  </si>
  <si>
    <t>Labor:</t>
  </si>
  <si>
    <t>Stoffgr. 2, Differenz (Gesamtgehalt - Stoffgr. 1 - Stoffgr. 3)</t>
  </si>
  <si>
    <t>Stoffgr. 3, Messwert  (Eluat)</t>
  </si>
  <si>
    <t>[mg/kg]</t>
  </si>
  <si>
    <t>TS der Metallpartikel &lt; 1 mm</t>
  </si>
  <si>
    <t>Aufschlussrückstand</t>
  </si>
  <si>
    <t>Al_goL &lt; 1 mm</t>
  </si>
  <si>
    <t>Ca im Überkorn &lt; 1 mm</t>
  </si>
  <si>
    <t>Fe im Überkorn &lt; 1 mm</t>
  </si>
  <si>
    <t>NE-Metallpartikel &lt; 1 mm</t>
  </si>
  <si>
    <t>bei der Probenahme und bei der Probenvorbereitung aussortierte Anteile</t>
  </si>
  <si>
    <t>[%]</t>
  </si>
  <si>
    <t>Probennr.</t>
  </si>
  <si>
    <t>Bezeich-nung</t>
  </si>
  <si>
    <t>gebr. Laborprobe</t>
  </si>
  <si>
    <t>TS 40°C der Laborpr.</t>
  </si>
  <si>
    <t>Plausibilitätsprüfung</t>
  </si>
  <si>
    <t>Aufschlussrückstand (geglüht)</t>
  </si>
  <si>
    <t>Al</t>
  </si>
  <si>
    <t>Grundlage</t>
  </si>
  <si>
    <t>Doku und Grundlage</t>
  </si>
  <si>
    <t>Doku Ausbrand</t>
  </si>
  <si>
    <t>Doku Ausbrand (bei Rohschlacken Alternatve zu TOC)</t>
  </si>
  <si>
    <t>Schlüsselparameter</t>
  </si>
  <si>
    <t>ergänzend (Massenbilanz)</t>
  </si>
  <si>
    <t>optional zur Plausibilitätsprüfung</t>
  </si>
  <si>
    <t>Absichern HP 4</t>
  </si>
  <si>
    <t>ergänzend (Verteilung Ni)</t>
  </si>
  <si>
    <t xml:space="preserve">QS der Probenaufbereitung: hohe Werte (&gt; ca. 3 %) weisen auf zu hohe Schlacke-Anteile hin </t>
  </si>
  <si>
    <t>QS der Probenaufbereitung: hohe Werte weisen auf nicht zermahlene Eisenoxide hin</t>
  </si>
  <si>
    <t xml:space="preserve">QS der Probenaufbereitung: hohe Werte (&gt; ca. 20 %) weisen auf zu hohe Schlacke-Anteile hin </t>
  </si>
  <si>
    <t>Konzentrationen in Eluat (L/S=10)</t>
  </si>
  <si>
    <t>nicht massiv vorliegende Metalle_goL  (gediegen oder in Legierung)</t>
  </si>
  <si>
    <t>Stoffgr. 1 (Ansatz Mindestanteil nach Plf)</t>
  </si>
  <si>
    <t>Prüfen auf Rundungsfehler</t>
  </si>
  <si>
    <t>Übersicht Cu, Ni, Pb , Zn  (Berechnungsgrundlage)</t>
  </si>
  <si>
    <r>
      <t xml:space="preserve">Anteile der Stoffgruppen 1, 2 und 3   </t>
    </r>
    <r>
      <rPr>
        <sz val="10"/>
        <color theme="1"/>
        <rFont val="Arial Narrow"/>
        <family val="2"/>
      </rPr>
      <t>Hinweis: Die Berechnung anhend ungerundeter Zahlen. Geringe Anweichungen der Summe vom gerundeten Wert des Gesamtgehalts sind durch Rundungsfehler bedingt</t>
    </r>
  </si>
  <si>
    <t>Anzahl der Stellen :</t>
  </si>
  <si>
    <t>Konzentrationen im Eluat (L/S = 10)</t>
  </si>
  <si>
    <t>Übersicht Cu, Ni, Pb , Zn  (informativ, gerundete Werte)</t>
  </si>
  <si>
    <t xml:space="preserve">Einstufung von Hausmüllverbrennungsschlacken </t>
  </si>
  <si>
    <t xml:space="preserve">in das Abfallverzeichnis anhand der gefahrenrelevanten </t>
  </si>
  <si>
    <t>Eigenschaften HP1-HP15</t>
  </si>
  <si>
    <t xml:space="preserve">Anlage zum </t>
  </si>
  <si>
    <t>Dieses Werkzeug  wurde nach bestem Wissen erstellt und geprüft.</t>
  </si>
  <si>
    <t>hnordsieck@posteo.de</t>
  </si>
  <si>
    <r>
      <t xml:space="preserve">Praxisleitfaden der Verbände IGAM und ITAD e.V </t>
    </r>
    <r>
      <rPr>
        <sz val="10"/>
        <color theme="1"/>
        <rFont val="Arial"/>
        <family val="2"/>
      </rPr>
      <t>zur</t>
    </r>
  </si>
  <si>
    <t>Dennoch bleibt die Anwendung in der alleinigen Verantwortung der Nutzenden.</t>
  </si>
  <si>
    <t xml:space="preserve">Diese Arbeitsmappe kann zur Übertragung von Messwerten und Ergebnissen </t>
  </si>
  <si>
    <t xml:space="preserve">der Probenahme, der Probenvorbereitung und der Untersuchung von Schlackeproben </t>
  </si>
  <si>
    <t xml:space="preserve">nach der im Praxisleitfaden dargestellten Untersuchungsmethode verwendet werden. </t>
  </si>
  <si>
    <t>Sie ist dem Rechenablauf entsprechend geliedert in</t>
  </si>
  <si>
    <t>die Übernahme von Messwerten des/der beteiligten Institutionen</t>
  </si>
  <si>
    <t>Stand</t>
  </si>
  <si>
    <t>die Umrechnung auf die Originalsubstanz der Schlackeproben</t>
  </si>
  <si>
    <t xml:space="preserve">die Auswertung über Berechnung der Gefahrenindices (Hazard Index) </t>
  </si>
  <si>
    <t>der nicht generell auszuschließenden gefahrenrelevanten Eigenschaften</t>
  </si>
  <si>
    <t>solutions@bifa.de</t>
  </si>
  <si>
    <t>bifa Umweltinstitut GmbH</t>
  </si>
  <si>
    <t>Autor</t>
  </si>
  <si>
    <t>Herausgeber</t>
  </si>
  <si>
    <t>info@itad.de</t>
  </si>
  <si>
    <t>info@igam-hmva.de</t>
  </si>
  <si>
    <t>Kontakt für Rückfragen</t>
  </si>
  <si>
    <t>Plausibilitätsprüfungen</t>
  </si>
  <si>
    <t xml:space="preserve">Das Blatt "Plausibilitätsprüfungen" enthält einige Hinweise zur Prüfung </t>
  </si>
  <si>
    <t>Probenaufbereitung</t>
  </si>
  <si>
    <t xml:space="preserve">Plausibiltätsprüfungen sind ein Teil der Qualitätssicherung. </t>
  </si>
  <si>
    <t>besonders kritisch für die Untersuchungsergebnisse sind die Bereiche</t>
  </si>
  <si>
    <t>Probenahme</t>
  </si>
  <si>
    <t>Probenvorbereitung</t>
  </si>
  <si>
    <t>Aufschlüsse</t>
  </si>
  <si>
    <t>zur Plausibilitätsprüfung muss das Probenahmeprotokoll ausgewertet werden</t>
  </si>
  <si>
    <t>Zahl der Laborproben</t>
  </si>
  <si>
    <t>j/n</t>
  </si>
  <si>
    <t>ist eine Beschreibung des Vorgehens vorhanden?</t>
  </si>
  <si>
    <t>ggf. Masse der Laborproben (Summe)</t>
  </si>
  <si>
    <t>entspricht das Vorgehen dem Probenahmeplan?</t>
  </si>
  <si>
    <t>(Gesamt-)Zahl der Einzelproben</t>
  </si>
  <si>
    <t>Volumen einer Einzelprobe</t>
  </si>
  <si>
    <t>[l]</t>
  </si>
  <si>
    <t>[kg]</t>
  </si>
  <si>
    <t>Gesamtmasse ausgesonderter Probenbestandteile</t>
  </si>
  <si>
    <t>wurde das Aussondern von Bestandteilen &gt; 50 mm</t>
  </si>
  <si>
    <t>Anlass der Probenahme</t>
  </si>
  <si>
    <t>g/w/z</t>
  </si>
  <si>
    <t>Dabei dürfen beim Brechen und Mahlen insgesamt bis zu etwa 1,5 % der Probe verloren gehen</t>
  </si>
  <si>
    <t>ins Labor verlegt?</t>
  </si>
  <si>
    <t xml:space="preserve">Summe der Verluste </t>
  </si>
  <si>
    <t xml:space="preserve">ausgesonderte Probenbestandteile 50 mm &gt; x &gt; 2 mm </t>
  </si>
  <si>
    <t>Volumen einer Laborprobe</t>
  </si>
  <si>
    <t xml:space="preserve">werden im Probenahmeprotokoll Art und Masse </t>
  </si>
  <si>
    <t>der ausgesonderten Probebestandteile angegeben?</t>
  </si>
  <si>
    <t>-  Die Verluste bei der Probenaufbereitung sollten in Summe kleiner als 2 % sein.</t>
  </si>
  <si>
    <t xml:space="preserve">-  Hohe Anteile von magnetischem Material, das beim Brechen ausgetragen wurde,  weisen darauf hin, dass zusammen mit dem Fe-Feinschrott </t>
  </si>
  <si>
    <t>-  Die Form der ausgesonderten Metallpartikel 50 mm &gt; x &gt; 2 mm gibt Hinweise auf übermäßige Beanspruchung beim Brechen.</t>
  </si>
  <si>
    <t xml:space="preserve">Wenn die Fotodokumentation viele plattgedrückte Metallkörner zeigt oder viele mit Bruchkanten, ist es wahrscheinlich, </t>
  </si>
  <si>
    <t>auch Probenbestandteile (Eisenoxide und Schlackeanbackungen) ausgeschleust wurden (--&gt; Fotodokumentation!)</t>
  </si>
  <si>
    <t xml:space="preserve">-  Die ausgesonderten Metallpartikel sollen wenig (&lt; 20 %) mineralische Bestandteile enthalten. </t>
  </si>
  <si>
    <t xml:space="preserve">Anhand der Fotodokumentation oder des zurück gegebenen Materials lässt sich der Anteil einschätzen. </t>
  </si>
  <si>
    <t xml:space="preserve">Hinweise auf erhöhte Anteile von Schlackebestandteilen in den ausgesonderten Metallpartikeln sind: </t>
  </si>
  <si>
    <t>Höhere Verluste weisen auf Fehler bei der Übertragung der Wägedaten hin,  auf Fehler beim Teilen der Proben oder unnötige Verluste beim Brechen und Mahlen.</t>
  </si>
  <si>
    <t xml:space="preserve">Wenn der ausgetragene Feinschrott merkliche Schlackeanhaftungen trägt, müssen diese z.B. durch Brechen abgereinigt und der Probe zugeführt werden. </t>
  </si>
  <si>
    <t>dass Zink-haltige Körner zerkleinert wurden und erhöhte Zink-Konzentrationen in den Metallpartiken &lt; 1 mm und/oder im Feinkorn verursacht haben.</t>
  </si>
  <si>
    <t>Metallpartikel 2 mm &gt; x &gt; 1 mm:</t>
  </si>
  <si>
    <t>viele ballige Körner mit dunklem Kern --&gt; Schlacke mit magnetischem Kern, diese hätten nachgebrochen werden müssen</t>
  </si>
  <si>
    <t>magnetische Metallpartikel &gt; 2 mm:</t>
  </si>
  <si>
    <t xml:space="preserve">NE-Partikel &gt; 2 mm: </t>
  </si>
  <si>
    <t>viele Glas- oder Keramik/Porzellan-Körner zwischen den Metallpartikeln?</t>
  </si>
  <si>
    <t>Metallkonzentrat 1 mm &gt; x &gt; 0,25 mm:</t>
  </si>
  <si>
    <t xml:space="preserve">Wenn erhöhte Anteile von Eisenoxid-Körnern auftraten, hätten diese beim Mahlen mit einem Magneten separiert </t>
  </si>
  <si>
    <t>und getrennt von den nichtmagnetischen Körnern nachgemahlen werden sollen (Labor: auf Homogenisierung des Feinkorns achten!) .</t>
  </si>
  <si>
    <t xml:space="preserve">ist die Fotodoku auswertbar? </t>
  </si>
  <si>
    <r>
      <t xml:space="preserve">NE-Metallkörner &gt; 8 mm (oder ähnlich): </t>
    </r>
    <r>
      <rPr>
        <sz val="10"/>
        <color theme="1"/>
        <rFont val="Arial Narrow"/>
        <family val="2"/>
      </rPr>
      <t xml:space="preserve">großteils plattgedrückt? </t>
    </r>
  </si>
  <si>
    <r>
      <t xml:space="preserve">NE-Metallkörner &gt; 2 mm (o.ä.): </t>
    </r>
    <r>
      <rPr>
        <sz val="10"/>
        <color theme="1"/>
        <rFont val="Arial Narrow"/>
        <family val="2"/>
      </rPr>
      <t xml:space="preserve">Bruchkanten oder großteils plattgedrückt? </t>
    </r>
  </si>
  <si>
    <r>
      <t xml:space="preserve">NE-Metallkörner &gt; 4 mm (o.ä.): </t>
    </r>
    <r>
      <rPr>
        <sz val="10"/>
        <color theme="1"/>
        <rFont val="Arial Narrow"/>
        <family val="2"/>
      </rPr>
      <t xml:space="preserve">Bruchkanten oder großteils plattgedrückt? </t>
    </r>
  </si>
  <si>
    <r>
      <t xml:space="preserve">NE-Metallkörner &gt; 4 mm (o.ä.): </t>
    </r>
    <r>
      <rPr>
        <sz val="10"/>
        <color theme="1"/>
        <rFont val="Arial Narrow"/>
        <family val="2"/>
      </rPr>
      <t xml:space="preserve">hoher Anteil mineralische Körner? </t>
    </r>
  </si>
  <si>
    <r>
      <t xml:space="preserve">magnetische Körner: </t>
    </r>
    <r>
      <rPr>
        <sz val="10"/>
        <color theme="1"/>
        <rFont val="Arial Narrow"/>
        <family val="2"/>
      </rPr>
      <t>Form der meisten Metallteile erkennbar?</t>
    </r>
    <r>
      <rPr>
        <sz val="10"/>
        <color theme="1"/>
        <rFont val="Arial"/>
        <family val="2"/>
      </rPr>
      <t xml:space="preserve"> </t>
    </r>
  </si>
  <si>
    <t>Brechschritte einzeln bewerten!</t>
  </si>
  <si>
    <r>
      <t xml:space="preserve">NE-Metallkörner &gt; 2 mm (o.ä.): </t>
    </r>
    <r>
      <rPr>
        <sz val="10"/>
        <color theme="1"/>
        <rFont val="Arial Narrow"/>
        <family val="2"/>
      </rPr>
      <t xml:space="preserve">hoher Anteil mineralische Körner? </t>
    </r>
  </si>
  <si>
    <r>
      <t xml:space="preserve">Metallkörner 2 mm &gt; x &gt; 1 mm: </t>
    </r>
    <r>
      <rPr>
        <sz val="10"/>
        <color theme="1"/>
        <rFont val="Arial Narrow"/>
        <family val="2"/>
      </rPr>
      <t xml:space="preserve">die meisten Körner flachgedrückt?  </t>
    </r>
  </si>
  <si>
    <r>
      <t xml:space="preserve">Metallkörner 2 mm &gt; x &gt; 1 mm: </t>
    </r>
    <r>
      <rPr>
        <sz val="10"/>
        <color theme="1"/>
        <rFont val="Arial Narrow"/>
        <family val="2"/>
      </rPr>
      <t xml:space="preserve">hoher Anteil mineralische Körner? </t>
    </r>
  </si>
  <si>
    <r>
      <t xml:space="preserve">Konzentrat der Metalle_goL &lt; 1 mm: </t>
    </r>
    <r>
      <rPr>
        <sz val="10"/>
        <color theme="1"/>
        <rFont val="Arial Narrow"/>
        <family val="2"/>
      </rPr>
      <t>hoher Anteil schwarze Körner?</t>
    </r>
  </si>
  <si>
    <t>(Flachdrücken der Metallköner ist im letzten Mahlschritt schwer zu vermeiden)</t>
  </si>
  <si>
    <t xml:space="preserve">Probenaufbereitungsprotokoll aussagekräftig? </t>
  </si>
  <si>
    <t>Eingangsdaten passen zu PN-Protokoll, Probenverluste ausgewiesen</t>
  </si>
  <si>
    <t>Bei Abtrennen und/oder Charakterisieren der Körner &gt; 50 mm im Labor: Angaben der Ergebnisse</t>
  </si>
  <si>
    <t>Maßstab auf den Fotos, Fotos getrennt nach Brech-Sieb-Schritten</t>
  </si>
  <si>
    <t>Untersuchung</t>
  </si>
  <si>
    <t xml:space="preserve">Mineralphase: Aufschlussrückstand  &lt; ca. 70 %? </t>
  </si>
  <si>
    <r>
      <t xml:space="preserve">Konzentrat der Metalle_goL &lt; 1 mm: </t>
    </r>
    <r>
      <rPr>
        <sz val="10"/>
        <color theme="1"/>
        <rFont val="Arial Narrow"/>
        <family val="2"/>
      </rPr>
      <t xml:space="preserve">Aufschlussrückstand  &lt; 50 %? </t>
    </r>
  </si>
  <si>
    <t>der Plausibilität der Ergebnisse ist gegeben, wenn alle Anworten als i.O bewertet werden</t>
  </si>
  <si>
    <t xml:space="preserve"> bzw. bei nicht kritischen Punkten keine Veranlassung zu Rückfrage besteht. </t>
  </si>
  <si>
    <t>und Probenahmen zu Zwischenuntersuchungen (mindestens 2 Laborproben) zu unterscheiden</t>
  </si>
  <si>
    <t>und es ist zwischen den Probenahmen zur Grund- oder wiederkehrenden Untersuchung (mindestens 5 Laborproben)</t>
  </si>
  <si>
    <t>ist die Streuung bei Ergebnissen &gt; 100 mg/kg größer als 10 %?</t>
  </si>
  <si>
    <t>wurden die Einzelwerte der Mehrfachbestimmungen übermittelt?</t>
  </si>
  <si>
    <t>Hinweise:</t>
  </si>
  <si>
    <t>Probe 6</t>
  </si>
  <si>
    <t>av</t>
  </si>
  <si>
    <t>Grunduntersuchung: Ergebnisse ausgedrückt als Gefährlichkeitsindex (HI)</t>
  </si>
  <si>
    <t>Wiederkehrende Untersuchung: Ergebnisse ausgedrückt als Gefährlichkeitsindex (HI)</t>
  </si>
  <si>
    <t>Zwischenuntersuchung nach Höchstmengenansatz: Ergebnisse ausgedrückt als Gefährlichkeitsindex (HI)</t>
  </si>
  <si>
    <t xml:space="preserve">Höchstwert für Stoffgruppe 2 (Differenz Gesamtgehalt - Stoffgruppe 1; ohne Abzug der Stoffgruppe 3) </t>
  </si>
  <si>
    <t>Stoffgruppe 3 (wasserlösliche Salze, berechnet aus den Konzentrationen im Eluat)</t>
  </si>
  <si>
    <t>Stoffgruppe 0 (einstufungsrelevanter Anteil: in nicht massiven Partikeln vorliegende Anteile der gediegenen oder legierten Metalle)</t>
  </si>
  <si>
    <t xml:space="preserve">  vor dem Ausdruck überzählige Spalten ggf. ausblenden (Probe 6 kann nötigenfalls über die Gruppierung eingeblendet werden)</t>
  </si>
  <si>
    <t xml:space="preserve">hoher Anteil von schwarzen Eisenoxid.Körnern? (Metallkörner sind deutlich heller.  Es könnten mehr Eisenoxidkörner auftreten als Metallkörner) </t>
  </si>
  <si>
    <t>viele weiße Porzellan-Körner oder schwarze Eisenoxid-Körner zwischen den Metallpartikeln?</t>
  </si>
  <si>
    <t>Die Mappe ist so ausgelegt, dass auch eine zusätzliche Probe aufgenommen werden kann</t>
  </si>
  <si>
    <t xml:space="preserve">Diese Spalten sind gruppiert und normalerweise ausgeblendet. </t>
  </si>
  <si>
    <t xml:space="preserve">Werte unter der Bestimmungsgrenze werden bei der Übernahme der Werte mit einem </t>
  </si>
  <si>
    <t xml:space="preserve">Werte unter der Quantifizierungsgrenze werden bei der Berechnung der Gefährlichkeitsindices </t>
  </si>
  <si>
    <t>Mindestanteile der Stoffgruppe 1 nach Praxisleitfaden</t>
  </si>
  <si>
    <t>Eingabe</t>
  </si>
  <si>
    <t xml:space="preserve">Dokumentation </t>
  </si>
  <si>
    <r>
      <t>übernommene Werte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(auf 2 Nachkommastellen angezeigt)</t>
    </r>
  </si>
  <si>
    <t>Zweck der Bestimmung</t>
  </si>
  <si>
    <t xml:space="preserve">Um unabsichtliche Änderungen zu vermeiden, sind alle Blätter geschützt. </t>
  </si>
  <si>
    <t>als "&lt; x,y" oder "&lt;x,y" eingetragen werden</t>
  </si>
  <si>
    <t xml:space="preserve">"&lt;" -Zeichen in eigener Spalte gekennzeichnet - sie können auch direkt </t>
  </si>
  <si>
    <t>mit ihrem Betrag berücksichtigt. Dort etfolgt daher keine Kennzeichnung mehr.</t>
  </si>
  <si>
    <t>Stoffgr. 2, Differenz ungerundete Werte  (Gesamtgehalt - Stoffgr. 1 - Stoffgr. 3)</t>
  </si>
  <si>
    <r>
      <t xml:space="preserve">Berücks.-grenze Element 
</t>
    </r>
    <r>
      <rPr>
        <sz val="8"/>
        <rFont val="Arial"/>
        <family val="2"/>
      </rPr>
      <t>in der genannten Modell-verbindung</t>
    </r>
  </si>
  <si>
    <r>
      <t xml:space="preserve">Grenze Element-konz. 
</t>
    </r>
    <r>
      <rPr>
        <sz val="8"/>
        <rFont val="Arial"/>
        <family val="2"/>
      </rPr>
      <t>in der genannten Modell-verbindung</t>
    </r>
  </si>
  <si>
    <t xml:space="preserve">! Öffnen des für den aktuellen Untersuchungsumfang relevanten Auswertebereichs über die Schalter der Gruppierungen, links am Rand!  </t>
  </si>
  <si>
    <t>und Runden auf eine angemessene Zahl von Stellen</t>
  </si>
  <si>
    <t xml:space="preserve">Umrechnung der Messwerte </t>
  </si>
  <si>
    <t xml:space="preserve">auf die Originalsubstanz der Schlacke </t>
  </si>
  <si>
    <t xml:space="preserve">(TS Analysenprobe --&gt; OS), 
Berechnung der Anteile der Stoffgruppen </t>
  </si>
  <si>
    <t>Sb2O3</t>
  </si>
  <si>
    <t>HP5</t>
  </si>
  <si>
    <t>MnSO4</t>
  </si>
  <si>
    <t>PbHAsO4</t>
  </si>
  <si>
    <t>Cr(VI) allg.</t>
  </si>
  <si>
    <t>Be allg.</t>
  </si>
  <si>
    <t>TiO2</t>
  </si>
  <si>
    <t>normalerweise</t>
  </si>
  <si>
    <t>nicht belegt</t>
  </si>
  <si>
    <t xml:space="preserve">Das Passwort ist jeweils </t>
  </si>
  <si>
    <t>Plf_2.2</t>
  </si>
  <si>
    <t>HP 5, HP 7</t>
  </si>
  <si>
    <t>HP7, HP5</t>
  </si>
  <si>
    <t>(Version 2.2 vom 3.12.2024)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</si>
</sst>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0.0%"/>
    <numFmt numFmtId="165" formatCode="#0.????"/>
    <numFmt numFmtId="166" formatCode="0.0"/>
    <numFmt numFmtId="167" formatCode="0.000"/>
    <numFmt numFmtId="168" formatCode="\&lt;\ 0.00"/>
    <numFmt numFmtId="169" formatCode="\&lt;\ 0"/>
    <numFmt numFmtId="170" formatCode="0.0000000000000"/>
    <numFmt numFmtId="171" formatCode="0.0\ %"/>
    <numFmt numFmtId="172" formatCode="0.000%"/>
    <numFmt numFmtId="173" formatCode="0.00;;0"/>
    <numFmt numFmtId="174" formatCode="0.0000%"/>
    <numFmt numFmtId="175" formatCode="0.00\ %"/>
    <numFmt numFmtId="176" formatCode="0.0\ %\ \ "/>
    <numFmt numFmtId="177" formatCode="&quot;ca.&quot;\ 0\ %"/>
    <numFmt numFmtId="178" formatCode="&quot;gesamt:&quot;\ 0\ \l;;"/>
    <numFmt numFmtId="179" formatCode="#0.????;;&quot;n. b.       &quot;"/>
    <numFmt numFmtId="180" formatCode="0.0\ %\ \ ;;&quot;n. b.      &quot;"/>
    <numFmt numFmtId="181" formatCode="0;;\-"/>
    <numFmt numFmtId="182" formatCode="0.0;;\-"/>
    <numFmt numFmtId="183" formatCode="&quot;&lt;&lt; &quot;0.0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Arial Narrow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 Narrow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theme="0" tint="-0.14996795556505021"/>
      </bottom>
      <diagonal/>
    </border>
    <border>
      <left style="thin">
        <color indexed="64"/>
      </left>
      <right/>
      <top style="medium">
        <color rgb="FFD9D9D9"/>
      </top>
      <bottom style="medium">
        <color theme="0" tint="-0.14996795556505021"/>
      </bottom>
      <diagonal/>
    </border>
    <border>
      <left style="thick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/>
      <top style="medium">
        <color rgb="FFD9D9D9"/>
      </top>
      <bottom style="medium">
        <color rgb="FFD9D9D9"/>
      </bottom>
      <diagonal/>
    </border>
    <border>
      <left style="thin">
        <color indexed="64"/>
      </left>
      <right style="medium">
        <color rgb="FFD9D9D9"/>
      </right>
      <top/>
      <bottom style="medium">
        <color rgb="FFD9D9D9"/>
      </bottom>
      <diagonal/>
    </border>
    <border>
      <left style="thick">
        <color rgb="FFD9D9D9"/>
      </left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thin">
        <color indexed="64"/>
      </left>
      <right style="medium">
        <color rgb="FFD9D9D9"/>
      </right>
      <top style="medium">
        <color rgb="FFD9D9D9"/>
      </top>
      <bottom/>
      <diagonal/>
    </border>
    <border>
      <left style="thin">
        <color indexed="64"/>
      </left>
      <right/>
      <top/>
      <bottom style="medium">
        <color rgb="FFD9D9D9"/>
      </bottom>
      <diagonal/>
    </border>
    <border>
      <left/>
      <right/>
      <top style="medium">
        <color rgb="FFD9D9D9"/>
      </top>
      <bottom/>
      <diagonal/>
    </border>
    <border>
      <left style="thin">
        <color indexed="64"/>
      </left>
      <right/>
      <top style="medium">
        <color rgb="FFD9D9D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D9D9D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357">
    <xf numFmtId="0" fontId="0" fillId="0" borderId="0" xfId="0"/>
    <xf numFmtId="0" fontId="3" fillId="0" borderId="0" xfId="0" applyFont="1" applyAlignment="1">
      <alignment horizontal="right" indent="1"/>
    </xf>
    <xf numFmtId="0" fontId="0" fillId="0" borderId="1" xfId="0" applyBorder="1"/>
    <xf numFmtId="0" fontId="0" fillId="0" borderId="0" xfId="0" applyAlignment="1">
      <alignment horizontal="right" indent="2"/>
    </xf>
    <xf numFmtId="1" fontId="0" fillId="0" borderId="0" xfId="0" applyNumberFormat="1"/>
    <xf numFmtId="2" fontId="3" fillId="0" borderId="0" xfId="0" applyNumberFormat="1" applyFont="1" applyAlignment="1">
      <alignment horizontal="right"/>
    </xf>
    <xf numFmtId="0" fontId="3" fillId="0" borderId="0" xfId="0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1" xfId="0" applyNumberFormat="1" applyBorder="1"/>
    <xf numFmtId="0" fontId="4" fillId="0" borderId="0" xfId="0" applyFont="1" applyAlignment="1">
      <alignment horizontal="right" vertical="center" wrapText="1" indent="2"/>
    </xf>
    <xf numFmtId="0" fontId="4" fillId="0" borderId="0" xfId="0" applyFont="1" applyAlignment="1">
      <alignment vertical="center" wrapText="1"/>
    </xf>
    <xf numFmtId="9" fontId="3" fillId="0" borderId="0" xfId="1" applyFont="1" applyAlignment="1">
      <alignment horizontal="right" indent="2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165" fontId="0" fillId="0" borderId="0" xfId="0" applyNumberFormat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1" xfId="0" applyBorder="1" applyAlignment="1">
      <alignment horizontal="left" indent="1"/>
    </xf>
    <xf numFmtId="166" fontId="0" fillId="0" borderId="0" xfId="0" applyNumberFormat="1"/>
    <xf numFmtId="166" fontId="0" fillId="0" borderId="0" xfId="0" applyNumberFormat="1" applyAlignment="1">
      <alignment horizontal="right" indent="2"/>
    </xf>
    <xf numFmtId="167" fontId="0" fillId="0" borderId="0" xfId="0" applyNumberFormat="1"/>
    <xf numFmtId="1" fontId="0" fillId="0" borderId="0" xfId="0" applyNumberFormat="1" applyAlignment="1">
      <alignment horizontal="right" indent="2"/>
    </xf>
    <xf numFmtId="167" fontId="0" fillId="0" borderId="0" xfId="0" applyNumberFormat="1" applyAlignment="1">
      <alignment horizontal="right" indent="2"/>
    </xf>
    <xf numFmtId="167" fontId="3" fillId="0" borderId="0" xfId="0" applyNumberFormat="1" applyFont="1" applyAlignment="1">
      <alignment horizontal="right"/>
    </xf>
    <xf numFmtId="0" fontId="2" fillId="0" borderId="1" xfId="0" applyFont="1" applyBorder="1"/>
    <xf numFmtId="166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" fontId="2" fillId="0" borderId="1" xfId="0" applyNumberFormat="1" applyFont="1" applyBorder="1"/>
    <xf numFmtId="1" fontId="3" fillId="0" borderId="0" xfId="0" applyNumberFormat="1" applyFont="1" applyAlignment="1">
      <alignment horizontal="right" indent="2"/>
    </xf>
    <xf numFmtId="1" fontId="3" fillId="0" borderId="0" xfId="0" applyNumberFormat="1" applyFont="1"/>
    <xf numFmtId="2" fontId="0" fillId="0" borderId="0" xfId="1" applyNumberFormat="1" applyFont="1" applyBorder="1" applyAlignment="1"/>
    <xf numFmtId="1" fontId="0" fillId="0" borderId="2" xfId="0" applyNumberFormat="1" applyBorder="1" applyAlignment="1">
      <alignment horizontal="right"/>
    </xf>
    <xf numFmtId="164" fontId="0" fillId="0" borderId="0" xfId="1" applyNumberFormat="1" applyFont="1" applyBorder="1"/>
    <xf numFmtId="164" fontId="0" fillId="0" borderId="1" xfId="1" applyNumberFormat="1" applyFont="1" applyBorder="1"/>
    <xf numFmtId="168" fontId="0" fillId="0" borderId="0" xfId="0" applyNumberFormat="1" applyAlignment="1">
      <alignment horizontal="right"/>
    </xf>
    <xf numFmtId="169" fontId="7" fillId="0" borderId="0" xfId="0" applyNumberFormat="1" applyFont="1" applyAlignment="1">
      <alignment horizontal="right"/>
    </xf>
    <xf numFmtId="0" fontId="0" fillId="0" borderId="2" xfId="0" applyBorder="1"/>
    <xf numFmtId="2" fontId="0" fillId="0" borderId="0" xfId="0" applyNumberFormat="1"/>
    <xf numFmtId="2" fontId="0" fillId="0" borderId="2" xfId="0" applyNumberFormat="1" applyBorder="1"/>
    <xf numFmtId="169" fontId="0" fillId="0" borderId="0" xfId="0" applyNumberFormat="1" applyAlignment="1">
      <alignment horizontal="right" indent="2"/>
    </xf>
    <xf numFmtId="168" fontId="0" fillId="0" borderId="2" xfId="0" applyNumberFormat="1" applyBorder="1" applyAlignment="1">
      <alignment horizontal="right"/>
    </xf>
    <xf numFmtId="1" fontId="0" fillId="0" borderId="2" xfId="0" applyNumberFormat="1" applyBorder="1"/>
    <xf numFmtId="2" fontId="0" fillId="0" borderId="2" xfId="0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69" fontId="0" fillId="0" borderId="2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left" indent="1"/>
    </xf>
    <xf numFmtId="0" fontId="0" fillId="0" borderId="0" xfId="0" applyAlignment="1">
      <alignment horizontal="left" indent="1"/>
    </xf>
    <xf numFmtId="9" fontId="0" fillId="0" borderId="0" xfId="1" applyFont="1" applyAlignment="1">
      <alignment horizontal="right"/>
    </xf>
    <xf numFmtId="10" fontId="0" fillId="0" borderId="0" xfId="1" applyNumberFormat="1" applyFont="1" applyBorder="1" applyAlignment="1"/>
    <xf numFmtId="10" fontId="0" fillId="0" borderId="0" xfId="0" applyNumberFormat="1"/>
    <xf numFmtId="10" fontId="0" fillId="0" borderId="0" xfId="1" applyNumberFormat="1" applyFont="1" applyBorder="1" applyAlignment="1">
      <alignment horizontal="right"/>
    </xf>
    <xf numFmtId="1" fontId="0" fillId="0" borderId="1" xfId="0" applyNumberFormat="1" applyBorder="1" applyAlignment="1">
      <alignment horizontal="left" indent="1"/>
    </xf>
    <xf numFmtId="164" fontId="0" fillId="0" borderId="0" xfId="0" applyNumberFormat="1" applyAlignment="1">
      <alignment horizontal="right" indent="2"/>
    </xf>
    <xf numFmtId="0" fontId="7" fillId="0" borderId="0" xfId="0" applyFont="1" applyAlignment="1">
      <alignment horizontal="right"/>
    </xf>
    <xf numFmtId="171" fontId="0" fillId="0" borderId="0" xfId="1" applyNumberFormat="1" applyFont="1" applyFill="1" applyBorder="1"/>
    <xf numFmtId="171" fontId="0" fillId="0" borderId="2" xfId="1" applyNumberFormat="1" applyFont="1" applyFill="1" applyBorder="1"/>
    <xf numFmtId="10" fontId="0" fillId="0" borderId="0" xfId="1" applyNumberFormat="1" applyFont="1" applyBorder="1"/>
    <xf numFmtId="0" fontId="3" fillId="0" borderId="0" xfId="0" applyFont="1" applyAlignment="1">
      <alignment horizontal="right"/>
    </xf>
    <xf numFmtId="171" fontId="0" fillId="0" borderId="0" xfId="1" applyNumberFormat="1" applyFont="1" applyFill="1" applyBorder="1" applyAlignment="1">
      <alignment horizontal="right" indent="2"/>
    </xf>
    <xf numFmtId="164" fontId="0" fillId="0" borderId="0" xfId="1" applyNumberFormat="1" applyFont="1" applyBorder="1" applyAlignment="1"/>
    <xf numFmtId="0" fontId="2" fillId="0" borderId="0" xfId="0" applyFont="1"/>
    <xf numFmtId="164" fontId="0" fillId="0" borderId="0" xfId="0" applyNumberFormat="1"/>
    <xf numFmtId="164" fontId="0" fillId="0" borderId="0" xfId="1" applyNumberFormat="1" applyFont="1" applyBorder="1" applyAlignment="1">
      <alignment horizontal="right" indent="2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top" wrapText="1"/>
    </xf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right" vertical="top"/>
    </xf>
    <xf numFmtId="0" fontId="2" fillId="3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167" fontId="4" fillId="3" borderId="9" xfId="1" applyNumberFormat="1" applyFont="1" applyFill="1" applyBorder="1" applyAlignment="1">
      <alignment horizontal="right" vertical="center" wrapText="1"/>
    </xf>
    <xf numFmtId="1" fontId="4" fillId="3" borderId="9" xfId="1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11" fillId="3" borderId="0" xfId="0" applyFont="1" applyFill="1"/>
    <xf numFmtId="167" fontId="4" fillId="3" borderId="10" xfId="1" applyNumberFormat="1" applyFont="1" applyFill="1" applyBorder="1" applyAlignment="1">
      <alignment horizontal="right" vertical="center" wrapText="1"/>
    </xf>
    <xf numFmtId="1" fontId="4" fillId="3" borderId="10" xfId="1" applyNumberFormat="1" applyFont="1" applyFill="1" applyBorder="1" applyAlignment="1">
      <alignment horizontal="right" vertical="center" wrapText="1"/>
    </xf>
    <xf numFmtId="167" fontId="4" fillId="3" borderId="0" xfId="1" applyNumberFormat="1" applyFont="1" applyFill="1" applyBorder="1" applyAlignment="1">
      <alignment horizontal="right" vertical="center" wrapText="1"/>
    </xf>
    <xf numFmtId="1" fontId="4" fillId="3" borderId="0" xfId="1" applyNumberFormat="1" applyFont="1" applyFill="1" applyBorder="1" applyAlignment="1">
      <alignment horizontal="right" vertical="center" wrapText="1"/>
    </xf>
    <xf numFmtId="1" fontId="4" fillId="3" borderId="11" xfId="1" applyNumberFormat="1" applyFont="1" applyFill="1" applyBorder="1" applyAlignment="1">
      <alignment horizontal="right" vertical="center" wrapText="1"/>
    </xf>
    <xf numFmtId="1" fontId="4" fillId="3" borderId="12" xfId="1" applyNumberFormat="1" applyFont="1" applyFill="1" applyBorder="1" applyAlignment="1">
      <alignment horizontal="right" vertical="center" wrapText="1"/>
    </xf>
    <xf numFmtId="1" fontId="4" fillId="3" borderId="13" xfId="1" applyNumberFormat="1" applyFont="1" applyFill="1" applyBorder="1" applyAlignment="1">
      <alignment horizontal="right" vertical="center" wrapText="1"/>
    </xf>
    <xf numFmtId="1" fontId="4" fillId="3" borderId="14" xfId="1" applyNumberFormat="1" applyFont="1" applyFill="1" applyBorder="1" applyAlignment="1">
      <alignment horizontal="right" vertical="center" wrapText="1"/>
    </xf>
    <xf numFmtId="1" fontId="0" fillId="3" borderId="0" xfId="1" quotePrefix="1" applyNumberFormat="1" applyFont="1" applyFill="1" applyBorder="1" applyAlignment="1">
      <alignment horizontal="left" vertical="center"/>
    </xf>
    <xf numFmtId="0" fontId="2" fillId="3" borderId="0" xfId="0" applyFont="1" applyFill="1"/>
    <xf numFmtId="9" fontId="3" fillId="3" borderId="0" xfId="1" applyFont="1" applyFill="1" applyBorder="1" applyAlignment="1">
      <alignment horizontal="left"/>
    </xf>
    <xf numFmtId="0" fontId="7" fillId="3" borderId="0" xfId="0" applyFont="1" applyFill="1"/>
    <xf numFmtId="2" fontId="7" fillId="3" borderId="15" xfId="1" applyNumberFormat="1" applyFont="1" applyFill="1" applyBorder="1" applyAlignment="1">
      <alignment horizontal="right" vertical="center" wrapText="1"/>
    </xf>
    <xf numFmtId="0" fontId="7" fillId="3" borderId="16" xfId="0" applyFont="1" applyFill="1" applyBorder="1"/>
    <xf numFmtId="0" fontId="12" fillId="3" borderId="16" xfId="0" applyFont="1" applyFill="1" applyBorder="1"/>
    <xf numFmtId="172" fontId="7" fillId="3" borderId="16" xfId="1" applyNumberFormat="1" applyFont="1" applyFill="1" applyBorder="1"/>
    <xf numFmtId="0" fontId="12" fillId="3" borderId="17" xfId="0" applyFont="1" applyFill="1" applyBorder="1" applyAlignment="1">
      <alignment horizontal="left" indent="1"/>
    </xf>
    <xf numFmtId="1" fontId="0" fillId="3" borderId="18" xfId="1" applyNumberFormat="1" applyFont="1" applyFill="1" applyBorder="1" applyAlignment="1">
      <alignment horizontal="right" vertical="center" wrapText="1"/>
    </xf>
    <xf numFmtId="1" fontId="0" fillId="3" borderId="9" xfId="1" applyNumberFormat="1" applyFont="1" applyFill="1" applyBorder="1" applyAlignment="1">
      <alignment horizontal="right" vertical="center" wrapText="1"/>
    </xf>
    <xf numFmtId="1" fontId="11" fillId="3" borderId="9" xfId="1" applyNumberFormat="1" applyFont="1" applyFill="1" applyBorder="1" applyAlignment="1">
      <alignment horizontal="right" vertical="center" wrapText="1"/>
    </xf>
    <xf numFmtId="10" fontId="0" fillId="3" borderId="9" xfId="1" applyNumberFormat="1" applyFont="1" applyFill="1" applyBorder="1" applyAlignment="1">
      <alignment horizontal="right" vertical="center" wrapText="1"/>
    </xf>
    <xf numFmtId="172" fontId="0" fillId="3" borderId="9" xfId="1" applyNumberFormat="1" applyFont="1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10" fontId="0" fillId="3" borderId="9" xfId="1" applyNumberFormat="1" applyFont="1" applyFill="1" applyBorder="1" applyAlignment="1">
      <alignment vertical="center" wrapText="1"/>
    </xf>
    <xf numFmtId="164" fontId="0" fillId="3" borderId="9" xfId="1" applyNumberFormat="1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0" fillId="3" borderId="19" xfId="0" applyFill="1" applyBorder="1" applyAlignment="1">
      <alignment horizontal="left" vertical="center" wrapText="1" indent="1"/>
    </xf>
    <xf numFmtId="167" fontId="0" fillId="3" borderId="11" xfId="1" applyNumberFormat="1" applyFont="1" applyFill="1" applyBorder="1" applyAlignment="1">
      <alignment horizontal="right" vertical="center" wrapText="1"/>
    </xf>
    <xf numFmtId="1" fontId="0" fillId="3" borderId="13" xfId="1" applyNumberFormat="1" applyFont="1" applyFill="1" applyBorder="1" applyAlignment="1">
      <alignment horizontal="right" vertical="center" wrapText="1"/>
    </xf>
    <xf numFmtId="1" fontId="0" fillId="3" borderId="11" xfId="1" applyNumberFormat="1" applyFont="1" applyFill="1" applyBorder="1" applyAlignment="1">
      <alignment horizontal="right" vertical="center" wrapText="1"/>
    </xf>
    <xf numFmtId="10" fontId="11" fillId="3" borderId="11" xfId="1" applyNumberFormat="1" applyFont="1" applyFill="1" applyBorder="1" applyAlignment="1">
      <alignment horizontal="right" vertical="center" wrapText="1"/>
    </xf>
    <xf numFmtId="10" fontId="0" fillId="3" borderId="11" xfId="1" applyNumberFormat="1" applyFont="1" applyFill="1" applyBorder="1" applyAlignment="1">
      <alignment horizontal="right" vertical="center" wrapText="1"/>
    </xf>
    <xf numFmtId="172" fontId="0" fillId="3" borderId="11" xfId="1" applyNumberFormat="1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10" fontId="0" fillId="3" borderId="11" xfId="1" applyNumberFormat="1" applyFont="1" applyFill="1" applyBorder="1" applyAlignment="1">
      <alignment vertical="center" wrapText="1"/>
    </xf>
    <xf numFmtId="164" fontId="0" fillId="3" borderId="11" xfId="1" applyNumberFormat="1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2" fillId="3" borderId="20" xfId="2" applyFont="1" applyFill="1" applyBorder="1"/>
    <xf numFmtId="0" fontId="12" fillId="3" borderId="0" xfId="0" applyFont="1" applyFill="1"/>
    <xf numFmtId="172" fontId="7" fillId="3" borderId="0" xfId="1" applyNumberFormat="1" applyFont="1" applyFill="1"/>
    <xf numFmtId="0" fontId="12" fillId="3" borderId="1" xfId="0" applyFont="1" applyFill="1" applyBorder="1" applyAlignment="1">
      <alignment horizontal="left" indent="1"/>
    </xf>
    <xf numFmtId="167" fontId="4" fillId="2" borderId="0" xfId="1" applyNumberFormat="1" applyFont="1" applyFill="1" applyBorder="1" applyAlignment="1">
      <alignment horizontal="right" vertical="center" wrapText="1"/>
    </xf>
    <xf numFmtId="167" fontId="0" fillId="3" borderId="9" xfId="1" applyNumberFormat="1" applyFont="1" applyFill="1" applyBorder="1" applyAlignment="1">
      <alignment horizontal="center" vertical="center" wrapText="1"/>
    </xf>
    <xf numFmtId="1" fontId="0" fillId="3" borderId="9" xfId="1" applyNumberFormat="1" applyFont="1" applyFill="1" applyBorder="1" applyAlignment="1">
      <alignment horizontal="center" vertical="center" wrapText="1"/>
    </xf>
    <xf numFmtId="1" fontId="0" fillId="3" borderId="18" xfId="1" applyNumberFormat="1" applyFont="1" applyFill="1" applyBorder="1" applyAlignment="1">
      <alignment horizontal="center" vertical="center" wrapText="1"/>
    </xf>
    <xf numFmtId="1" fontId="0" fillId="3" borderId="12" xfId="1" applyNumberFormat="1" applyFont="1" applyFill="1" applyBorder="1" applyAlignment="1">
      <alignment horizontal="right" vertical="center" wrapText="1"/>
    </xf>
    <xf numFmtId="0" fontId="13" fillId="3" borderId="10" xfId="0" applyFont="1" applyFill="1" applyBorder="1" applyAlignment="1">
      <alignment wrapText="1"/>
    </xf>
    <xf numFmtId="0" fontId="14" fillId="3" borderId="10" xfId="0" applyFont="1" applyFill="1" applyBorder="1" applyAlignment="1">
      <alignment wrapText="1"/>
    </xf>
    <xf numFmtId="10" fontId="14" fillId="3" borderId="10" xfId="1" applyNumberFormat="1" applyFont="1" applyFill="1" applyBorder="1" applyAlignment="1">
      <alignment horizontal="left" wrapText="1"/>
    </xf>
    <xf numFmtId="0" fontId="14" fillId="3" borderId="21" xfId="0" applyFont="1" applyFill="1" applyBorder="1" applyAlignment="1">
      <alignment wrapText="1"/>
    </xf>
    <xf numFmtId="1" fontId="0" fillId="3" borderId="11" xfId="1" applyNumberFormat="1" applyFont="1" applyFill="1" applyBorder="1" applyAlignment="1">
      <alignment horizontal="left" vertical="center" wrapText="1" indent="1"/>
    </xf>
    <xf numFmtId="1" fontId="0" fillId="3" borderId="12" xfId="1" applyNumberFormat="1" applyFont="1" applyFill="1" applyBorder="1" applyAlignment="1">
      <alignment horizontal="right" vertical="top" wrapText="1"/>
    </xf>
    <xf numFmtId="0" fontId="13" fillId="3" borderId="23" xfId="0" applyFont="1" applyFill="1" applyBorder="1" applyAlignment="1">
      <alignment vertical="top" wrapText="1"/>
    </xf>
    <xf numFmtId="0" fontId="14" fillId="3" borderId="23" xfId="0" applyFont="1" applyFill="1" applyBorder="1" applyAlignment="1">
      <alignment vertical="top" wrapText="1"/>
    </xf>
    <xf numFmtId="10" fontId="14" fillId="3" borderId="23" xfId="1" applyNumberFormat="1" applyFont="1" applyFill="1" applyBorder="1" applyAlignment="1">
      <alignment horizontal="left" vertical="top" wrapText="1"/>
    </xf>
    <xf numFmtId="0" fontId="14" fillId="3" borderId="24" xfId="0" applyFont="1" applyFill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10" fontId="0" fillId="3" borderId="0" xfId="1" applyNumberFormat="1" applyFont="1" applyFill="1"/>
    <xf numFmtId="0" fontId="2" fillId="3" borderId="1" xfId="0" applyFont="1" applyFill="1" applyBorder="1"/>
    <xf numFmtId="173" fontId="2" fillId="3" borderId="15" xfId="1" applyNumberFormat="1" applyFont="1" applyFill="1" applyBorder="1" applyAlignment="1">
      <alignment horizontal="right" vertical="center" wrapText="1"/>
    </xf>
    <xf numFmtId="0" fontId="16" fillId="3" borderId="0" xfId="0" applyFont="1" applyFill="1"/>
    <xf numFmtId="10" fontId="2" fillId="3" borderId="0" xfId="1" applyNumberFormat="1" applyFont="1" applyFill="1"/>
    <xf numFmtId="0" fontId="16" fillId="3" borderId="1" xfId="0" applyFont="1" applyFill="1" applyBorder="1" applyAlignment="1">
      <alignment horizontal="left" indent="1"/>
    </xf>
    <xf numFmtId="10" fontId="7" fillId="3" borderId="0" xfId="1" applyNumberFormat="1" applyFont="1" applyFill="1"/>
    <xf numFmtId="166" fontId="0" fillId="3" borderId="9" xfId="1" applyNumberFormat="1" applyFont="1" applyFill="1" applyBorder="1" applyAlignment="1">
      <alignment horizontal="right" vertical="center" wrapText="1"/>
    </xf>
    <xf numFmtId="167" fontId="0" fillId="3" borderId="9" xfId="0" applyNumberFormat="1" applyFill="1" applyBorder="1" applyAlignment="1">
      <alignment vertical="center" wrapText="1"/>
    </xf>
    <xf numFmtId="2" fontId="0" fillId="3" borderId="15" xfId="1" applyNumberFormat="1" applyFont="1" applyFill="1" applyBorder="1" applyAlignment="1">
      <alignment horizontal="right" vertical="center" wrapText="1"/>
    </xf>
    <xf numFmtId="164" fontId="0" fillId="3" borderId="11" xfId="1" applyNumberFormat="1" applyFont="1" applyFill="1" applyBorder="1" applyAlignment="1">
      <alignment vertical="center"/>
    </xf>
    <xf numFmtId="0" fontId="2" fillId="3" borderId="20" xfId="0" applyFont="1" applyFill="1" applyBorder="1"/>
    <xf numFmtId="167" fontId="0" fillId="3" borderId="13" xfId="1" applyNumberFormat="1" applyFont="1" applyFill="1" applyBorder="1" applyAlignment="1">
      <alignment horizontal="right" vertical="center" wrapText="1"/>
    </xf>
    <xf numFmtId="10" fontId="11" fillId="3" borderId="13" xfId="1" applyNumberFormat="1" applyFont="1" applyFill="1" applyBorder="1" applyAlignment="1">
      <alignment horizontal="right" vertical="center" wrapText="1"/>
    </xf>
    <xf numFmtId="10" fontId="0" fillId="3" borderId="13" xfId="1" applyNumberFormat="1" applyFont="1" applyFill="1" applyBorder="1" applyAlignment="1">
      <alignment horizontal="right" vertical="center" wrapText="1"/>
    </xf>
    <xf numFmtId="172" fontId="0" fillId="3" borderId="13" xfId="0" applyNumberFormat="1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8" fillId="3" borderId="26" xfId="0" applyFont="1" applyFill="1" applyBorder="1" applyAlignment="1">
      <alignment vertical="center" wrapText="1"/>
    </xf>
    <xf numFmtId="167" fontId="0" fillId="3" borderId="27" xfId="1" applyNumberFormat="1" applyFont="1" applyFill="1" applyBorder="1" applyAlignment="1">
      <alignment horizontal="right" vertical="center" wrapText="1"/>
    </xf>
    <xf numFmtId="1" fontId="0" fillId="3" borderId="27" xfId="1" applyNumberFormat="1" applyFont="1" applyFill="1" applyBorder="1" applyAlignment="1">
      <alignment horizontal="right" vertical="center" wrapText="1"/>
    </xf>
    <xf numFmtId="10" fontId="11" fillId="3" borderId="27" xfId="1" applyNumberFormat="1" applyFont="1" applyFill="1" applyBorder="1" applyAlignment="1">
      <alignment horizontal="right" vertical="center" wrapText="1"/>
    </xf>
    <xf numFmtId="10" fontId="0" fillId="3" borderId="27" xfId="1" applyNumberFormat="1" applyFont="1" applyFill="1" applyBorder="1" applyAlignment="1">
      <alignment horizontal="right" vertical="center" wrapText="1"/>
    </xf>
    <xf numFmtId="172" fontId="0" fillId="3" borderId="27" xfId="0" applyNumberFormat="1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11" fillId="3" borderId="27" xfId="0" applyFont="1" applyFill="1" applyBorder="1" applyAlignment="1">
      <alignment vertical="center" wrapText="1"/>
    </xf>
    <xf numFmtId="0" fontId="18" fillId="3" borderId="28" xfId="0" applyFont="1" applyFill="1" applyBorder="1" applyAlignment="1">
      <alignment vertical="center" wrapText="1"/>
    </xf>
    <xf numFmtId="9" fontId="0" fillId="3" borderId="9" xfId="1" applyFont="1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10" fontId="0" fillId="3" borderId="0" xfId="1" applyNumberFormat="1" applyFont="1" applyFill="1" applyBorder="1"/>
    <xf numFmtId="0" fontId="0" fillId="3" borderId="19" xfId="0" applyFill="1" applyBorder="1" applyAlignment="1">
      <alignment horizontal="right" vertical="center" wrapText="1"/>
    </xf>
    <xf numFmtId="2" fontId="0" fillId="3" borderId="11" xfId="1" applyNumberFormat="1" applyFont="1" applyFill="1" applyBorder="1" applyAlignment="1">
      <alignment horizontal="right" vertical="center" wrapText="1"/>
    </xf>
    <xf numFmtId="10" fontId="7" fillId="3" borderId="16" xfId="1" applyNumberFormat="1" applyFont="1" applyFill="1" applyBorder="1"/>
    <xf numFmtId="164" fontId="0" fillId="3" borderId="9" xfId="1" applyNumberFormat="1" applyFont="1" applyFill="1" applyBorder="1" applyAlignment="1">
      <alignment vertical="center"/>
    </xf>
    <xf numFmtId="2" fontId="0" fillId="3" borderId="13" xfId="1" applyNumberFormat="1" applyFont="1" applyFill="1" applyBorder="1" applyAlignment="1">
      <alignment horizontal="right" vertical="center" wrapText="1"/>
    </xf>
    <xf numFmtId="2" fontId="0" fillId="3" borderId="27" xfId="1" applyNumberFormat="1" applyFont="1" applyFill="1" applyBorder="1" applyAlignment="1">
      <alignment horizontal="right" vertical="center" wrapText="1"/>
    </xf>
    <xf numFmtId="164" fontId="0" fillId="3" borderId="9" xfId="1" applyNumberFormat="1" applyFont="1" applyFill="1" applyBorder="1" applyAlignment="1">
      <alignment horizontal="right" vertical="center" wrapText="1" indent="1"/>
    </xf>
    <xf numFmtId="174" fontId="0" fillId="3" borderId="9" xfId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indent="1"/>
    </xf>
    <xf numFmtId="172" fontId="0" fillId="3" borderId="9" xfId="1" applyNumberFormat="1" applyFont="1" applyFill="1" applyBorder="1" applyAlignment="1">
      <alignment horizontal="right" vertical="center" wrapText="1"/>
    </xf>
    <xf numFmtId="164" fontId="0" fillId="3" borderId="9" xfId="1" quotePrefix="1" applyNumberFormat="1" applyFont="1" applyFill="1" applyBorder="1" applyAlignment="1">
      <alignment horizontal="right" vertical="center" wrapText="1" indent="1"/>
    </xf>
    <xf numFmtId="10" fontId="0" fillId="3" borderId="0" xfId="1" applyNumberFormat="1" applyFont="1" applyFill="1" applyAlignment="1">
      <alignment horizontal="right" vertical="top" wrapText="1"/>
    </xf>
    <xf numFmtId="10" fontId="11" fillId="3" borderId="0" xfId="1" applyNumberFormat="1" applyFont="1" applyFill="1" applyAlignment="1">
      <alignment horizontal="right" vertical="top" wrapText="1"/>
    </xf>
    <xf numFmtId="0" fontId="0" fillId="3" borderId="0" xfId="0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10" fontId="0" fillId="3" borderId="0" xfId="1" applyNumberFormat="1" applyFont="1" applyFill="1" applyAlignment="1">
      <alignment horizontal="right"/>
    </xf>
    <xf numFmtId="10" fontId="11" fillId="3" borderId="0" xfId="1" applyNumberFormat="1" applyFont="1" applyFill="1" applyAlignment="1">
      <alignment horizontal="right"/>
    </xf>
    <xf numFmtId="0" fontId="0" fillId="3" borderId="1" xfId="0" applyFill="1" applyBorder="1" applyAlignment="1">
      <alignment horizontal="left" indent="2"/>
    </xf>
    <xf numFmtId="164" fontId="2" fillId="0" borderId="0" xfId="1" applyNumberFormat="1" applyFont="1"/>
    <xf numFmtId="0" fontId="0" fillId="0" borderId="0" xfId="0" applyAlignment="1">
      <alignment horizontal="right" indent="1"/>
    </xf>
    <xf numFmtId="0" fontId="0" fillId="0" borderId="0" xfId="0" applyAlignment="1">
      <alignment horizontal="right" vertical="top" indent="1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 inden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wrapText="1"/>
    </xf>
    <xf numFmtId="9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indent="1"/>
    </xf>
    <xf numFmtId="164" fontId="0" fillId="0" borderId="0" xfId="1" applyNumberFormat="1" applyFont="1" applyBorder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164" fontId="2" fillId="0" borderId="0" xfId="1" applyNumberFormat="1" applyFont="1" applyBorder="1"/>
    <xf numFmtId="0" fontId="4" fillId="0" borderId="1" xfId="0" applyFont="1" applyBorder="1" applyAlignment="1">
      <alignment horizontal="left" vertical="center" wrapText="1" indent="1"/>
    </xf>
    <xf numFmtId="1" fontId="3" fillId="0" borderId="0" xfId="0" applyNumberFormat="1" applyFont="1" applyAlignment="1">
      <alignment horizontal="right"/>
    </xf>
    <xf numFmtId="175" fontId="0" fillId="0" borderId="2" xfId="1" applyNumberFormat="1" applyFont="1" applyFill="1" applyBorder="1" applyAlignment="1">
      <alignment horizontal="right"/>
    </xf>
    <xf numFmtId="176" fontId="0" fillId="0" borderId="0" xfId="0" applyNumberForma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167" fontId="0" fillId="0" borderId="2" xfId="0" applyNumberFormat="1" applyBorder="1"/>
    <xf numFmtId="166" fontId="0" fillId="0" borderId="2" xfId="0" applyNumberFormat="1" applyBorder="1"/>
    <xf numFmtId="164" fontId="2" fillId="0" borderId="1" xfId="1" applyNumberFormat="1" applyFont="1" applyBorder="1"/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vertical="top"/>
    </xf>
    <xf numFmtId="0" fontId="19" fillId="0" borderId="0" xfId="0" applyFont="1"/>
    <xf numFmtId="0" fontId="20" fillId="0" borderId="0" xfId="3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0" xfId="0" quotePrefix="1"/>
    <xf numFmtId="0" fontId="0" fillId="0" borderId="29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quotePrefix="1" applyAlignment="1">
      <alignment horizontal="left" indent="1"/>
    </xf>
    <xf numFmtId="9" fontId="0" fillId="0" borderId="0" xfId="0" applyNumberFormat="1"/>
    <xf numFmtId="9" fontId="0" fillId="0" borderId="29" xfId="0" applyNumberFormat="1" applyBorder="1" applyAlignment="1">
      <alignment horizontal="center"/>
    </xf>
    <xf numFmtId="178" fontId="0" fillId="0" borderId="0" xfId="0" applyNumberFormat="1" applyAlignment="1">
      <alignment horizontal="left"/>
    </xf>
    <xf numFmtId="177" fontId="0" fillId="0" borderId="0" xfId="1" applyNumberFormat="1" applyFont="1" applyAlignment="1">
      <alignment horizontal="left"/>
    </xf>
    <xf numFmtId="0" fontId="0" fillId="0" borderId="0" xfId="0" quotePrefix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1" fontId="0" fillId="3" borderId="22" xfId="1" applyNumberFormat="1" applyFont="1" applyFill="1" applyBorder="1" applyAlignment="1">
      <alignment horizontal="left" vertical="center" indent="1"/>
    </xf>
    <xf numFmtId="1" fontId="0" fillId="3" borderId="11" xfId="1" applyNumberFormat="1" applyFont="1" applyFill="1" applyBorder="1" applyAlignment="1">
      <alignment horizontal="left" vertical="center" indent="1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vertical="top"/>
    </xf>
    <xf numFmtId="49" fontId="0" fillId="0" borderId="7" xfId="0" applyNumberFormat="1" applyBorder="1" applyAlignment="1">
      <alignment vertical="top" wrapText="1"/>
    </xf>
    <xf numFmtId="49" fontId="0" fillId="0" borderId="0" xfId="1" applyNumberFormat="1" applyFont="1" applyBorder="1"/>
    <xf numFmtId="49" fontId="0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 indent="2"/>
    </xf>
    <xf numFmtId="49" fontId="4" fillId="0" borderId="0" xfId="0" applyNumberFormat="1" applyFont="1" applyAlignment="1">
      <alignment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vertical="center" wrapText="1"/>
    </xf>
    <xf numFmtId="49" fontId="3" fillId="0" borderId="0" xfId="0" applyNumberFormat="1" applyFont="1"/>
    <xf numFmtId="0" fontId="0" fillId="0" borderId="0" xfId="1" applyNumberFormat="1" applyFont="1" applyBorder="1"/>
    <xf numFmtId="1" fontId="0" fillId="0" borderId="0" xfId="0" applyNumberFormat="1" applyAlignment="1">
      <alignment horizontal="left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right" vertical="top"/>
    </xf>
    <xf numFmtId="0" fontId="0" fillId="0" borderId="30" xfId="0" applyBorder="1" applyAlignment="1">
      <alignment vertical="top" wrapText="1"/>
    </xf>
    <xf numFmtId="0" fontId="0" fillId="0" borderId="30" xfId="0" applyBorder="1" applyAlignment="1">
      <alignment horizontal="left" vertical="top" wrapText="1"/>
    </xf>
    <xf numFmtId="0" fontId="0" fillId="0" borderId="30" xfId="0" applyBorder="1" applyAlignment="1">
      <alignment horizontal="right" vertical="top" wrapText="1" indent="2"/>
    </xf>
    <xf numFmtId="179" fontId="0" fillId="0" borderId="0" xfId="0" applyNumberFormat="1" applyAlignment="1">
      <alignment horizontal="right"/>
    </xf>
    <xf numFmtId="179" fontId="3" fillId="0" borderId="0" xfId="0" applyNumberFormat="1" applyFont="1" applyAlignment="1">
      <alignment horizontal="right"/>
    </xf>
    <xf numFmtId="180" fontId="0" fillId="0" borderId="0" xfId="0" applyNumberFormat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1" applyNumberFormat="1" applyFont="1" applyFill="1" applyBorder="1" applyAlignment="1">
      <alignment horizontal="right"/>
    </xf>
    <xf numFmtId="0" fontId="0" fillId="0" borderId="3" xfId="1" applyNumberFormat="1" applyFont="1" applyFill="1" applyBorder="1" applyAlignment="1">
      <alignment horizontal="right"/>
    </xf>
    <xf numFmtId="0" fontId="21" fillId="0" borderId="0" xfId="0" applyFont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horizontal="right"/>
    </xf>
    <xf numFmtId="0" fontId="3" fillId="5" borderId="0" xfId="0" applyFont="1" applyFill="1" applyAlignment="1">
      <alignment horizontal="left" indent="2"/>
    </xf>
    <xf numFmtId="0" fontId="0" fillId="5" borderId="0" xfId="0" applyFill="1" applyAlignment="1">
      <alignment horizontal="left" indent="2"/>
    </xf>
    <xf numFmtId="0" fontId="3" fillId="5" borderId="0" xfId="0" applyFont="1" applyFill="1" applyAlignment="1">
      <alignment horizontal="left"/>
    </xf>
    <xf numFmtId="0" fontId="3" fillId="5" borderId="0" xfId="0" applyFont="1" applyFill="1"/>
    <xf numFmtId="9" fontId="3" fillId="5" borderId="0" xfId="1" applyFont="1" applyFill="1" applyBorder="1" applyAlignment="1">
      <alignment horizontal="left"/>
    </xf>
    <xf numFmtId="0" fontId="3" fillId="5" borderId="0" xfId="0" applyFont="1" applyFill="1" applyAlignment="1">
      <alignment horizontal="left" vertical="top" wrapText="1"/>
    </xf>
    <xf numFmtId="0" fontId="7" fillId="5" borderId="0" xfId="0" applyFont="1" applyFill="1"/>
    <xf numFmtId="0" fontId="17" fillId="5" borderId="0" xfId="0" applyFont="1" applyFill="1" applyAlignment="1">
      <alignment horizontal="left"/>
    </xf>
    <xf numFmtId="0" fontId="2" fillId="5" borderId="0" xfId="0" applyFont="1" applyFill="1"/>
    <xf numFmtId="0" fontId="8" fillId="5" borderId="0" xfId="0" applyFont="1" applyFill="1" applyAlignment="1">
      <alignment horizontal="left"/>
    </xf>
    <xf numFmtId="0" fontId="8" fillId="5" borderId="0" xfId="0" applyFont="1" applyFill="1"/>
    <xf numFmtId="0" fontId="0" fillId="0" borderId="31" xfId="0" applyBorder="1" applyAlignment="1" applyProtection="1">
      <alignment horizontal="right" vertical="top" indent="1"/>
      <protection locked="0"/>
    </xf>
    <xf numFmtId="0" fontId="0" fillId="0" borderId="32" xfId="0" applyBorder="1" applyAlignment="1" applyProtection="1">
      <alignment vertical="top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9" fontId="0" fillId="0" borderId="1" xfId="0" applyNumberFormat="1" applyBorder="1" applyAlignment="1" applyProtection="1">
      <alignment horizontal="right"/>
      <protection locked="0"/>
    </xf>
    <xf numFmtId="171" fontId="0" fillId="0" borderId="2" xfId="1" applyNumberFormat="1" applyFont="1" applyFill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175" fontId="0" fillId="0" borderId="2" xfId="1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175" fontId="0" fillId="0" borderId="2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1" fontId="0" fillId="0" borderId="3" xfId="0" applyNumberFormat="1" applyBorder="1" applyAlignment="1" applyProtection="1">
      <alignment horizontal="right"/>
      <protection locked="0"/>
    </xf>
    <xf numFmtId="0" fontId="3" fillId="5" borderId="0" xfId="0" applyFont="1" applyFill="1" applyAlignment="1">
      <alignment horizontal="right" indent="1"/>
    </xf>
    <xf numFmtId="0" fontId="0" fillId="5" borderId="8" xfId="0" applyFill="1" applyBorder="1" applyAlignment="1">
      <alignment horizontal="left" vertical="top"/>
    </xf>
    <xf numFmtId="0" fontId="3" fillId="5" borderId="7" xfId="0" applyFont="1" applyFill="1" applyBorder="1" applyAlignment="1">
      <alignment horizontal="left" vertical="top"/>
    </xf>
    <xf numFmtId="0" fontId="0" fillId="5" borderId="0" xfId="0" applyFill="1" applyAlignment="1">
      <alignment horizontal="right" wrapText="1" indent="1"/>
    </xf>
    <xf numFmtId="0" fontId="0" fillId="5" borderId="2" xfId="0" applyFill="1" applyBorder="1" applyAlignment="1">
      <alignment horizontal="right" wrapText="1" indent="1"/>
    </xf>
    <xf numFmtId="0" fontId="0" fillId="5" borderId="0" xfId="0" applyFill="1" applyAlignment="1">
      <alignment vertical="top"/>
    </xf>
    <xf numFmtId="0" fontId="3" fillId="5" borderId="1" xfId="0" applyFont="1" applyFill="1" applyBorder="1" applyAlignment="1">
      <alignment horizontal="right" indent="1"/>
    </xf>
    <xf numFmtId="0" fontId="3" fillId="5" borderId="0" xfId="0" applyFont="1" applyFill="1" applyAlignment="1">
      <alignment horizontal="right"/>
    </xf>
    <xf numFmtId="0" fontId="0" fillId="5" borderId="0" xfId="0" applyFill="1" applyAlignment="1">
      <alignment horizontal="center" vertical="top"/>
    </xf>
    <xf numFmtId="0" fontId="0" fillId="5" borderId="0" xfId="0" applyFill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right"/>
    </xf>
    <xf numFmtId="0" fontId="0" fillId="5" borderId="0" xfId="0" applyFill="1" applyAlignment="1">
      <alignment vertical="top" wrapText="1"/>
    </xf>
    <xf numFmtId="0" fontId="3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  <xf numFmtId="0" fontId="8" fillId="5" borderId="0" xfId="0" applyFont="1" applyFill="1" applyAlignment="1">
      <alignment horizontal="right" indent="1"/>
    </xf>
    <xf numFmtId="170" fontId="3" fillId="5" borderId="1" xfId="0" applyNumberFormat="1" applyFont="1" applyFill="1" applyBorder="1" applyAlignment="1">
      <alignment horizontal="right" indent="1"/>
    </xf>
    <xf numFmtId="2" fontId="0" fillId="0" borderId="2" xfId="0" applyNumberFormat="1" applyBorder="1" applyAlignment="1" applyProtection="1">
      <alignment horizontal="right"/>
      <protection locked="0"/>
    </xf>
    <xf numFmtId="167" fontId="0" fillId="0" borderId="2" xfId="0" applyNumberFormat="1" applyBorder="1" applyAlignment="1" applyProtection="1">
      <alignment horizontal="right"/>
      <protection locked="0"/>
    </xf>
    <xf numFmtId="166" fontId="0" fillId="0" borderId="0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81" fontId="0" fillId="3" borderId="18" xfId="1" applyNumberFormat="1" applyFont="1" applyFill="1" applyBorder="1" applyAlignment="1">
      <alignment horizontal="right" vertical="center" wrapText="1"/>
    </xf>
    <xf numFmtId="181" fontId="0" fillId="3" borderId="9" xfId="1" applyNumberFormat="1" applyFont="1" applyFill="1" applyBorder="1" applyAlignment="1">
      <alignment horizontal="right" vertical="center" wrapText="1"/>
    </xf>
    <xf numFmtId="182" fontId="0" fillId="3" borderId="18" xfId="1" applyNumberFormat="1" applyFont="1" applyFill="1" applyBorder="1" applyAlignment="1">
      <alignment horizontal="right" vertical="center" wrapText="1"/>
    </xf>
    <xf numFmtId="1" fontId="0" fillId="3" borderId="12" xfId="1" applyNumberFormat="1" applyFont="1" applyFill="1" applyBorder="1" applyAlignment="1">
      <alignment horizontal="center" vertical="center" wrapText="1"/>
    </xf>
    <xf numFmtId="166" fontId="0" fillId="3" borderId="12" xfId="1" applyNumberFormat="1" applyFont="1" applyFill="1" applyBorder="1" applyAlignment="1">
      <alignment horizontal="right" vertical="center" wrapText="1"/>
    </xf>
    <xf numFmtId="0" fontId="0" fillId="3" borderId="11" xfId="0" applyFill="1" applyBorder="1"/>
    <xf numFmtId="1" fontId="0" fillId="3" borderId="22" xfId="1" applyNumberFormat="1" applyFont="1" applyFill="1" applyBorder="1" applyAlignment="1">
      <alignment horizontal="right" vertical="center" wrapText="1"/>
    </xf>
    <xf numFmtId="0" fontId="7" fillId="3" borderId="11" xfId="0" applyFont="1" applyFill="1" applyBorder="1"/>
    <xf numFmtId="0" fontId="7" fillId="3" borderId="27" xfId="0" applyFont="1" applyFill="1" applyBorder="1"/>
    <xf numFmtId="167" fontId="0" fillId="3" borderId="18" xfId="1" applyNumberFormat="1" applyFont="1" applyFill="1" applyBorder="1" applyAlignment="1">
      <alignment horizontal="center" vertical="center" wrapText="1"/>
    </xf>
    <xf numFmtId="167" fontId="4" fillId="2" borderId="33" xfId="1" applyNumberFormat="1" applyFont="1" applyFill="1" applyBorder="1" applyAlignment="1">
      <alignment horizontal="right" vertical="center" wrapText="1"/>
    </xf>
    <xf numFmtId="0" fontId="0" fillId="0" borderId="30" xfId="0" applyBorder="1"/>
    <xf numFmtId="167" fontId="0" fillId="3" borderId="15" xfId="1" applyNumberFormat="1" applyFont="1" applyFill="1" applyBorder="1" applyAlignment="1">
      <alignment horizontal="right" vertical="center" wrapText="1"/>
    </xf>
    <xf numFmtId="167" fontId="0" fillId="3" borderId="18" xfId="1" applyNumberFormat="1" applyFont="1" applyFill="1" applyBorder="1" applyAlignment="1">
      <alignment horizontal="right" vertical="center" wrapText="1"/>
    </xf>
    <xf numFmtId="9" fontId="0" fillId="3" borderId="13" xfId="0" applyNumberFormat="1" applyFill="1" applyBorder="1" applyAlignment="1">
      <alignment vertical="center" wrapText="1"/>
    </xf>
    <xf numFmtId="167" fontId="2" fillId="3" borderId="18" xfId="1" applyNumberFormat="1" applyFont="1" applyFill="1" applyBorder="1" applyAlignment="1">
      <alignment horizontal="right" vertical="center" wrapText="1"/>
    </xf>
    <xf numFmtId="167" fontId="2" fillId="3" borderId="15" xfId="1" applyNumberFormat="1" applyFont="1" applyFill="1" applyBorder="1" applyAlignment="1">
      <alignment horizontal="right" vertical="center" wrapText="1"/>
    </xf>
    <xf numFmtId="167" fontId="7" fillId="3" borderId="18" xfId="1" applyNumberFormat="1" applyFont="1" applyFill="1" applyBorder="1" applyAlignment="1">
      <alignment horizontal="right" vertical="center" wrapText="1"/>
    </xf>
    <xf numFmtId="167" fontId="7" fillId="3" borderId="15" xfId="1" applyNumberFormat="1" applyFont="1" applyFill="1" applyBorder="1" applyAlignment="1">
      <alignment horizontal="right" vertical="center" wrapText="1"/>
    </xf>
    <xf numFmtId="167" fontId="0" fillId="3" borderId="22" xfId="1" applyNumberFormat="1" applyFont="1" applyFill="1" applyBorder="1" applyAlignment="1">
      <alignment horizontal="left" vertical="center" indent="1"/>
    </xf>
    <xf numFmtId="167" fontId="0" fillId="3" borderId="11" xfId="1" applyNumberFormat="1" applyFont="1" applyFill="1" applyBorder="1" applyAlignment="1">
      <alignment horizontal="left" vertical="center" indent="1"/>
    </xf>
    <xf numFmtId="0" fontId="22" fillId="3" borderId="26" xfId="0" applyFont="1" applyFill="1" applyBorder="1" applyAlignment="1">
      <alignment vertical="center" wrapText="1"/>
    </xf>
    <xf numFmtId="183" fontId="0" fillId="3" borderId="18" xfId="1" applyNumberFormat="1" applyFont="1" applyFill="1" applyBorder="1" applyAlignment="1">
      <alignment horizontal="right" vertical="center" wrapText="1"/>
    </xf>
    <xf numFmtId="183" fontId="0" fillId="3" borderId="15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 indent="1"/>
    </xf>
    <xf numFmtId="0" fontId="0" fillId="3" borderId="28" xfId="0" applyFill="1" applyBorder="1" applyAlignment="1">
      <alignment vertical="center" wrapText="1"/>
    </xf>
    <xf numFmtId="1" fontId="11" fillId="3" borderId="27" xfId="1" applyNumberFormat="1" applyFont="1" applyFill="1" applyBorder="1" applyAlignment="1">
      <alignment horizontal="right" vertical="center" wrapText="1"/>
    </xf>
    <xf numFmtId="1" fontId="0" fillId="0" borderId="8" xfId="0" applyNumberFormat="1" applyBorder="1" applyAlignment="1" applyProtection="1">
      <alignment horizontal="left" vertical="top" wrapText="1" indent="1"/>
      <protection locked="0"/>
    </xf>
    <xf numFmtId="1" fontId="0" fillId="0" borderId="6" xfId="0" applyNumberFormat="1" applyBorder="1" applyAlignment="1" applyProtection="1">
      <alignment horizontal="left" vertical="top" wrapText="1" indent="1"/>
      <protection locked="0"/>
    </xf>
    <xf numFmtId="0" fontId="0" fillId="0" borderId="5" xfId="0" applyBorder="1" applyAlignment="1" applyProtection="1">
      <alignment horizontal="left" vertical="top" wrapText="1" indent="1"/>
      <protection locked="0"/>
    </xf>
    <xf numFmtId="0" fontId="0" fillId="0" borderId="3" xfId="0" applyBorder="1" applyAlignment="1" applyProtection="1">
      <alignment horizontal="left" vertical="top" wrapText="1" indent="1"/>
      <protection locked="0"/>
    </xf>
    <xf numFmtId="1" fontId="0" fillId="0" borderId="8" xfId="0" applyNumberFormat="1" applyBorder="1" applyAlignment="1">
      <alignment horizontal="left" vertical="top" wrapText="1" indent="1"/>
    </xf>
    <xf numFmtId="1" fontId="0" fillId="0" borderId="6" xfId="0" applyNumberFormat="1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0" fillId="0" borderId="0" xfId="0" applyAlignment="1">
      <alignment wrapText="1"/>
    </xf>
    <xf numFmtId="0" fontId="0" fillId="0" borderId="0" xfId="0"/>
    <xf numFmtId="0" fontId="14" fillId="3" borderId="23" xfId="0" applyFont="1" applyFill="1" applyBorder="1" applyAlignment="1">
      <alignment vertical="top" wrapText="1"/>
    </xf>
    <xf numFmtId="0" fontId="14" fillId="3" borderId="10" xfId="0" applyFont="1" applyFill="1" applyBorder="1" applyAlignment="1">
      <alignment vertical="top" wrapText="1"/>
    </xf>
  </cellXfs>
  <cellStyles count="4">
    <cellStyle name="Link" xfId="3" builtinId="8"/>
    <cellStyle name="Prozent" xfId="1" builtinId="5"/>
    <cellStyle name="Standard" xfId="0" builtinId="0"/>
    <cellStyle name="Standard 2 2" xfId="2" xr:uid="{6E7EF82A-4453-4298-B145-1057D100E6ED}"/>
  </cellStyles>
  <dxfs count="94"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numFmt numFmtId="184" formatCode="#0.0???"/>
    </dxf>
    <dxf>
      <numFmt numFmtId="185" formatCode="0\ \ \ \ \ \ \ \ "/>
    </dxf>
    <dxf>
      <numFmt numFmtId="185" formatCode="0\ \ \ \ \ \ \ \ "/>
    </dxf>
    <dxf>
      <numFmt numFmtId="184" formatCode="#0.0???"/>
    </dxf>
    <dxf>
      <numFmt numFmtId="184" formatCode="#0.0???"/>
    </dxf>
    <dxf>
      <numFmt numFmtId="185" formatCode="0\ \ \ \ \ \ \ \ 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6" formatCode="0.0\ %\ \ ;;&quot;n. b.       &quot;"/>
    </dxf>
    <dxf>
      <numFmt numFmtId="186" formatCode="0.0\ %\ \ ;;&quot;n. b.       &quot;"/>
    </dxf>
    <dxf>
      <numFmt numFmtId="184" formatCode="#0.0???"/>
    </dxf>
    <dxf>
      <numFmt numFmtId="185" formatCode="0\ \ \ \ \ \ \ \ 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6" formatCode="0.0\ %\ \ ;;&quot;n. b.       &quot;"/>
    </dxf>
    <dxf>
      <numFmt numFmtId="186" formatCode="0.0\ %\ \ ;;&quot;n. b.       &quot;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5" formatCode="0\ \ \ \ \ \ \ \ "/>
    </dxf>
    <dxf>
      <numFmt numFmtId="184" formatCode="#0.0???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6" formatCode="0.0\ %\ \ ;;&quot;n. b.       &quot;"/>
    </dxf>
    <dxf>
      <numFmt numFmtId="186" formatCode="0.0\ %\ \ ;;&quot;n. b.       &quot;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6" formatCode="0.0\ %\ \ ;;&quot;n. b.       &quot;"/>
    </dxf>
    <dxf>
      <numFmt numFmtId="186" formatCode="0.0\ %\ \ ;;&quot;n. b.       &quot;"/>
    </dxf>
    <dxf>
      <numFmt numFmtId="184" formatCode="#0.0???"/>
    </dxf>
    <dxf>
      <numFmt numFmtId="185" formatCode="0\ \ \ \ \ \ \ \ 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6" formatCode="0.0\ %\ \ ;;&quot;n. b.       &quot;"/>
    </dxf>
    <dxf>
      <numFmt numFmtId="186" formatCode="0.0\ %\ \ ;;&quot;n. b.       &quot;"/>
    </dxf>
    <dxf>
      <numFmt numFmtId="185" formatCode="0\ \ \ \ \ \ \ \ "/>
    </dxf>
    <dxf>
      <numFmt numFmtId="184" formatCode="#0.0???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5" formatCode="0\ \ \ \ \ \ \ \ "/>
    </dxf>
    <dxf>
      <numFmt numFmtId="184" formatCode="#0.0???"/>
    </dxf>
    <dxf>
      <numFmt numFmtId="185" formatCode="0\ \ \ \ \ \ \ \ "/>
    </dxf>
    <dxf>
      <numFmt numFmtId="184" formatCode="#0.0???"/>
    </dxf>
    <dxf>
      <numFmt numFmtId="186" formatCode="0.0\ %\ \ ;;&quot;n. b.       &quot;"/>
    </dxf>
    <dxf>
      <numFmt numFmtId="186" formatCode="0.0\ %\ \ ;;&quot;n. b.       &quot;"/>
    </dxf>
  </dxfs>
  <tableStyles count="0" defaultTableStyle="TableStyleMedium2" defaultPivotStyle="PivotStyleLight16"/>
  <colors>
    <mruColors>
      <color rgb="FFFFFF99"/>
      <color rgb="FFCCFF99"/>
      <color rgb="FFEA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itad.de" TargetMode="External"/><Relationship Id="rId2" Type="http://schemas.openxmlformats.org/officeDocument/2006/relationships/hyperlink" Target="mailto:hnordsieck@posteo.de" TargetMode="External"/><Relationship Id="rId1" Type="http://schemas.openxmlformats.org/officeDocument/2006/relationships/hyperlink" Target="mailto:solutions@bifa.d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igam-hmva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00A6-518D-4494-9D7B-5D9227996499}">
  <sheetPr codeName="Tabelle1"/>
  <dimension ref="A1:C45"/>
  <sheetViews>
    <sheetView tabSelected="1" workbookViewId="0">
      <selection activeCell="C7" sqref="C7"/>
    </sheetView>
  </sheetViews>
  <sheetFormatPr baseColWidth="10" defaultRowHeight="13.2" x14ac:dyDescent="0.25"/>
  <cols>
    <col min="1" max="1" width="6.77734375" customWidth="1"/>
    <col min="3" max="3" width="68.33203125" customWidth="1"/>
  </cols>
  <sheetData>
    <row r="1" spans="1:2" x14ac:dyDescent="0.25">
      <c r="A1" s="66" t="s">
        <v>232</v>
      </c>
    </row>
    <row r="2" spans="1:2" ht="27" customHeight="1" x14ac:dyDescent="0.3">
      <c r="A2" s="218" t="s">
        <v>235</v>
      </c>
    </row>
    <row r="3" spans="1:2" ht="27" customHeight="1" x14ac:dyDescent="0.3">
      <c r="A3" s="218" t="s">
        <v>229</v>
      </c>
    </row>
    <row r="4" spans="1:2" ht="17.399999999999999" x14ac:dyDescent="0.3">
      <c r="A4" s="218" t="s">
        <v>230</v>
      </c>
    </row>
    <row r="5" spans="1:2" ht="17.399999999999999" x14ac:dyDescent="0.3">
      <c r="A5" s="218" t="s">
        <v>231</v>
      </c>
    </row>
    <row r="6" spans="1:2" x14ac:dyDescent="0.25">
      <c r="A6" t="s">
        <v>372</v>
      </c>
    </row>
    <row r="7" spans="1:2" ht="40.65" customHeight="1" x14ac:dyDescent="0.25"/>
    <row r="8" spans="1:2" x14ac:dyDescent="0.25">
      <c r="A8" t="s">
        <v>237</v>
      </c>
    </row>
    <row r="9" spans="1:2" x14ac:dyDescent="0.25">
      <c r="A9" t="s">
        <v>238</v>
      </c>
    </row>
    <row r="10" spans="1:2" x14ac:dyDescent="0.25">
      <c r="A10" t="s">
        <v>239</v>
      </c>
    </row>
    <row r="11" spans="1:2" x14ac:dyDescent="0.25">
      <c r="A11" s="224"/>
    </row>
    <row r="12" spans="1:2" x14ac:dyDescent="0.25">
      <c r="A12" t="s">
        <v>240</v>
      </c>
    </row>
    <row r="13" spans="1:2" x14ac:dyDescent="0.25">
      <c r="A13" s="8" t="s">
        <v>94</v>
      </c>
      <c r="B13" t="s">
        <v>241</v>
      </c>
    </row>
    <row r="14" spans="1:2" x14ac:dyDescent="0.25">
      <c r="A14" s="8" t="s">
        <v>94</v>
      </c>
      <c r="B14" t="s">
        <v>243</v>
      </c>
    </row>
    <row r="15" spans="1:2" x14ac:dyDescent="0.25">
      <c r="A15" s="8" t="s">
        <v>94</v>
      </c>
      <c r="B15" t="s">
        <v>244</v>
      </c>
    </row>
    <row r="16" spans="1:2" x14ac:dyDescent="0.25">
      <c r="B16" t="s">
        <v>245</v>
      </c>
    </row>
    <row r="18" spans="1:3" x14ac:dyDescent="0.25">
      <c r="A18" s="221" t="s">
        <v>254</v>
      </c>
    </row>
    <row r="19" spans="1:3" x14ac:dyDescent="0.25">
      <c r="B19" t="s">
        <v>320</v>
      </c>
    </row>
    <row r="20" spans="1:3" x14ac:dyDescent="0.25">
      <c r="B20" t="s">
        <v>321</v>
      </c>
    </row>
    <row r="22" spans="1:3" x14ac:dyDescent="0.25">
      <c r="A22" t="s">
        <v>326</v>
      </c>
    </row>
    <row r="23" spans="1:3" x14ac:dyDescent="0.25">
      <c r="A23" s="8" t="s">
        <v>94</v>
      </c>
      <c r="B23" t="s">
        <v>338</v>
      </c>
    </row>
    <row r="24" spans="1:3" x14ac:dyDescent="0.25">
      <c r="A24" s="8"/>
      <c r="B24" t="s">
        <v>339</v>
      </c>
    </row>
    <row r="25" spans="1:3" ht="15.75" customHeight="1" x14ac:dyDescent="0.25">
      <c r="A25" s="8" t="s">
        <v>94</v>
      </c>
      <c r="B25" t="s">
        <v>340</v>
      </c>
    </row>
    <row r="26" spans="1:3" x14ac:dyDescent="0.25">
      <c r="B26" t="s">
        <v>349</v>
      </c>
    </row>
    <row r="27" spans="1:3" x14ac:dyDescent="0.25">
      <c r="B27" t="s">
        <v>348</v>
      </c>
    </row>
    <row r="28" spans="1:3" ht="16.5" customHeight="1" x14ac:dyDescent="0.25">
      <c r="A28" s="8" t="s">
        <v>94</v>
      </c>
      <c r="B28" t="s">
        <v>341</v>
      </c>
    </row>
    <row r="29" spans="1:3" x14ac:dyDescent="0.25">
      <c r="B29" t="s">
        <v>350</v>
      </c>
    </row>
    <row r="30" spans="1:3" ht="15.75" customHeight="1" x14ac:dyDescent="0.25">
      <c r="A30" s="8" t="s">
        <v>94</v>
      </c>
      <c r="B30" t="s">
        <v>347</v>
      </c>
    </row>
    <row r="31" spans="1:3" x14ac:dyDescent="0.25">
      <c r="B31" s="6" t="s">
        <v>368</v>
      </c>
    </row>
    <row r="32" spans="1:3" x14ac:dyDescent="0.25">
      <c r="B32" s="6"/>
      <c r="C32" t="s">
        <v>369</v>
      </c>
    </row>
    <row r="33" spans="1:3" x14ac:dyDescent="0.25">
      <c r="B33" s="6"/>
    </row>
    <row r="34" spans="1:3" x14ac:dyDescent="0.25">
      <c r="A34" t="s">
        <v>242</v>
      </c>
      <c r="B34" s="220">
        <v>45629</v>
      </c>
    </row>
    <row r="36" spans="1:3" x14ac:dyDescent="0.25">
      <c r="A36" t="s">
        <v>233</v>
      </c>
    </row>
    <row r="37" spans="1:3" x14ac:dyDescent="0.25">
      <c r="A37" t="s">
        <v>236</v>
      </c>
    </row>
    <row r="39" spans="1:3" x14ac:dyDescent="0.25">
      <c r="B39" s="219"/>
    </row>
    <row r="40" spans="1:3" x14ac:dyDescent="0.25">
      <c r="A40" t="s">
        <v>252</v>
      </c>
    </row>
    <row r="41" spans="1:3" x14ac:dyDescent="0.25">
      <c r="A41" t="s">
        <v>247</v>
      </c>
    </row>
    <row r="42" spans="1:3" x14ac:dyDescent="0.25">
      <c r="C42" s="219" t="s">
        <v>246</v>
      </c>
    </row>
    <row r="43" spans="1:3" x14ac:dyDescent="0.25">
      <c r="A43" t="s">
        <v>248</v>
      </c>
      <c r="C43" s="219" t="s">
        <v>234</v>
      </c>
    </row>
    <row r="44" spans="1:3" x14ac:dyDescent="0.25">
      <c r="A44" t="s">
        <v>249</v>
      </c>
      <c r="C44" s="219" t="s">
        <v>250</v>
      </c>
    </row>
    <row r="45" spans="1:3" x14ac:dyDescent="0.25">
      <c r="C45" s="219" t="s">
        <v>251</v>
      </c>
    </row>
  </sheetData>
  <sheetProtection algorithmName="SHA-512" hashValue="eKAlItDuBJ284Cgtv+3Llq/4vniMSP17AZSeEvoaUlZwStsB343bLq+aDnYE9W67qn7IDkSz58mvrnHZiuajoQ==" saltValue="mZ8AGm/7t0sdJuol+mcxjw==" spinCount="100000" sheet="1" formatCells="0" formatColumns="0" formatRows="0"/>
  <hyperlinks>
    <hyperlink ref="C42" r:id="rId1" xr:uid="{CD5DC932-7BF8-47C8-8B63-3B1928A485A3}"/>
    <hyperlink ref="C43" r:id="rId2" xr:uid="{A9F17125-AA1F-4F3E-BAF5-52A57F15D687}"/>
    <hyperlink ref="C44" r:id="rId3" display="mailto:info@itad.de" xr:uid="{875B713D-F057-43E7-8874-5A5C764AF0B9}"/>
    <hyperlink ref="C45" r:id="rId4" display="mailto:info@igam-hmva.de" xr:uid="{B78D3DDD-91E3-4A45-BE20-10D9FA6427A7}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5298-99B2-4551-B0D0-01A7432E8888}">
  <sheetPr codeName="Tabelle2"/>
  <dimension ref="A1:AD10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O5" sqref="O5"/>
    </sheetView>
  </sheetViews>
  <sheetFormatPr baseColWidth="10" defaultRowHeight="13.2" x14ac:dyDescent="0.25"/>
  <cols>
    <col min="1" max="1" width="27.21875" customWidth="1"/>
    <col min="2" max="2" width="11.109375" customWidth="1"/>
    <col min="3" max="3" width="18.109375" customWidth="1"/>
    <col min="4" max="4" width="9.44140625" customWidth="1"/>
    <col min="5" max="5" width="7.88671875" customWidth="1"/>
    <col min="6" max="6" width="10.77734375" customWidth="1"/>
    <col min="7" max="7" width="7.88671875" customWidth="1"/>
    <col min="8" max="8" width="10.77734375" customWidth="1"/>
    <col min="9" max="9" width="7.88671875" customWidth="1"/>
    <col min="10" max="10" width="10.77734375" customWidth="1"/>
    <col min="11" max="11" width="7.88671875" customWidth="1"/>
    <col min="12" max="12" width="10.77734375" customWidth="1"/>
    <col min="13" max="13" width="7.88671875" customWidth="1"/>
    <col min="14" max="14" width="10.77734375" customWidth="1"/>
    <col min="15" max="15" width="7.88671875" customWidth="1"/>
    <col min="16" max="16" width="10.77734375" customWidth="1"/>
    <col min="17" max="17" width="47.33203125" style="267" customWidth="1"/>
    <col min="18" max="18" width="5.21875" customWidth="1"/>
    <col min="19" max="19" width="10.77734375" customWidth="1"/>
    <col min="20" max="20" width="5.21875" customWidth="1"/>
    <col min="21" max="21" width="10.77734375" customWidth="1"/>
    <col min="22" max="22" width="5.21875" customWidth="1"/>
    <col min="23" max="23" width="10.77734375" customWidth="1"/>
    <col min="24" max="24" width="5.21875" customWidth="1"/>
    <col min="25" max="25" width="10.77734375" customWidth="1"/>
    <col min="26" max="26" width="5.21875" customWidth="1"/>
    <col min="27" max="27" width="10.77734375" customWidth="1"/>
    <col min="28" max="28" width="5.21875" customWidth="1"/>
    <col min="29" max="29" width="10.77734375" customWidth="1"/>
    <col min="30" max="30" width="4.109375" customWidth="1"/>
  </cols>
  <sheetData>
    <row r="1" spans="1:30" x14ac:dyDescent="0.25">
      <c r="A1" s="79" t="s">
        <v>187</v>
      </c>
      <c r="C1" s="75"/>
      <c r="D1" s="75"/>
      <c r="E1" s="79" t="s">
        <v>343</v>
      </c>
      <c r="F1" s="75"/>
      <c r="G1" s="79"/>
      <c r="H1" s="75"/>
      <c r="I1" s="79"/>
      <c r="J1" s="75"/>
      <c r="K1" s="79"/>
      <c r="L1" s="75"/>
      <c r="M1" s="79"/>
      <c r="N1" s="75"/>
      <c r="O1" s="79"/>
      <c r="P1" s="75"/>
      <c r="R1" s="79" t="s">
        <v>345</v>
      </c>
      <c r="S1" s="75"/>
      <c r="T1" s="79"/>
      <c r="U1" s="75"/>
      <c r="V1" s="79"/>
      <c r="W1" s="75"/>
      <c r="X1" s="79"/>
      <c r="Y1" s="75"/>
      <c r="Z1" s="79"/>
      <c r="AA1" s="75"/>
      <c r="AB1" s="79"/>
      <c r="AC1" s="75"/>
      <c r="AD1" s="75"/>
    </row>
    <row r="2" spans="1:30" x14ac:dyDescent="0.25">
      <c r="A2" s="194" t="s">
        <v>189</v>
      </c>
      <c r="B2" s="281"/>
      <c r="C2" s="282"/>
      <c r="D2" s="75"/>
      <c r="E2" s="342" t="s">
        <v>107</v>
      </c>
      <c r="F2" s="342"/>
      <c r="G2" s="342" t="s">
        <v>106</v>
      </c>
      <c r="H2" s="342"/>
      <c r="I2" s="342" t="s">
        <v>105</v>
      </c>
      <c r="J2" s="342"/>
      <c r="K2" s="342" t="s">
        <v>104</v>
      </c>
      <c r="L2" s="342"/>
      <c r="M2" s="342" t="s">
        <v>103</v>
      </c>
      <c r="N2" s="342"/>
      <c r="O2" s="342" t="s">
        <v>327</v>
      </c>
      <c r="P2" s="342"/>
      <c r="Q2" s="267" t="s">
        <v>346</v>
      </c>
      <c r="R2" s="79"/>
      <c r="S2" s="75"/>
      <c r="T2" s="79"/>
      <c r="U2" s="75"/>
      <c r="V2" s="79"/>
      <c r="W2" s="75"/>
      <c r="X2" s="79"/>
      <c r="Y2" s="75"/>
      <c r="Z2" s="79"/>
      <c r="AA2" s="75"/>
      <c r="AB2" s="79"/>
      <c r="AC2" s="75"/>
      <c r="AD2" s="75"/>
    </row>
    <row r="3" spans="1:30" ht="12.75" customHeight="1" x14ac:dyDescent="0.25">
      <c r="A3" s="193" t="s">
        <v>188</v>
      </c>
      <c r="B3" s="283"/>
      <c r="C3" s="284"/>
      <c r="D3" t="s">
        <v>201</v>
      </c>
      <c r="E3" s="345"/>
      <c r="F3" s="346"/>
      <c r="G3" s="345"/>
      <c r="H3" s="346"/>
      <c r="I3" s="345"/>
      <c r="J3" s="346"/>
      <c r="K3" s="345"/>
      <c r="L3" s="346"/>
      <c r="M3" s="345"/>
      <c r="N3" s="346"/>
      <c r="O3" s="345" t="s">
        <v>366</v>
      </c>
      <c r="P3" s="346"/>
      <c r="R3" s="349">
        <f>E3</f>
        <v>0</v>
      </c>
      <c r="S3" s="350"/>
      <c r="T3" s="349">
        <f>G3</f>
        <v>0</v>
      </c>
      <c r="U3" s="350"/>
      <c r="V3" s="349">
        <f>I3</f>
        <v>0</v>
      </c>
      <c r="W3" s="350"/>
      <c r="X3" s="349">
        <f>K3</f>
        <v>0</v>
      </c>
      <c r="Y3" s="350"/>
      <c r="Z3" s="349">
        <f>M3</f>
        <v>0</v>
      </c>
      <c r="AA3" s="350"/>
      <c r="AB3" s="349" t="str">
        <f>O3</f>
        <v>normalerweise</v>
      </c>
      <c r="AC3" s="350"/>
      <c r="AD3" s="49"/>
    </row>
    <row r="4" spans="1:30" ht="25.5" customHeight="1" x14ac:dyDescent="0.25">
      <c r="A4" s="72"/>
      <c r="B4" s="69"/>
      <c r="C4" s="71" t="s">
        <v>89</v>
      </c>
      <c r="D4" s="198" t="s">
        <v>202</v>
      </c>
      <c r="E4" s="347"/>
      <c r="F4" s="348"/>
      <c r="G4" s="347"/>
      <c r="H4" s="348"/>
      <c r="I4" s="347"/>
      <c r="J4" s="348"/>
      <c r="K4" s="347"/>
      <c r="L4" s="348"/>
      <c r="M4" s="347"/>
      <c r="N4" s="348"/>
      <c r="O4" s="347" t="s">
        <v>367</v>
      </c>
      <c r="P4" s="348"/>
      <c r="R4" s="351">
        <f>E4</f>
        <v>0</v>
      </c>
      <c r="S4" s="352"/>
      <c r="T4" s="351">
        <f>G4</f>
        <v>0</v>
      </c>
      <c r="U4" s="352"/>
      <c r="V4" s="351">
        <f>I4</f>
        <v>0</v>
      </c>
      <c r="W4" s="352"/>
      <c r="X4" s="351">
        <f>K4</f>
        <v>0</v>
      </c>
      <c r="Y4" s="352"/>
      <c r="Z4" s="351">
        <f>M4</f>
        <v>0</v>
      </c>
      <c r="AA4" s="352"/>
      <c r="AB4" s="351" t="str">
        <f>O4</f>
        <v>nicht belegt</v>
      </c>
      <c r="AC4" s="352"/>
      <c r="AD4" s="49"/>
    </row>
    <row r="5" spans="1:30" x14ac:dyDescent="0.25">
      <c r="A5" s="66" t="s">
        <v>85</v>
      </c>
      <c r="B5" t="s">
        <v>75</v>
      </c>
      <c r="C5" t="s">
        <v>79</v>
      </c>
      <c r="E5" s="285"/>
      <c r="F5" s="286"/>
      <c r="G5" s="285"/>
      <c r="H5" s="286"/>
      <c r="I5" s="285"/>
      <c r="J5" s="286"/>
      <c r="K5" s="285"/>
      <c r="L5" s="286"/>
      <c r="M5" s="285"/>
      <c r="N5" s="286"/>
      <c r="O5" s="285"/>
      <c r="P5" s="286"/>
      <c r="Q5" s="267" t="s">
        <v>208</v>
      </c>
      <c r="R5" s="237" t="str">
        <f t="shared" ref="R5:R13" si="0">IF(LEFT(F5,1)="&lt;","&lt;",IF(LEFT(E5,1)="&lt;","&lt;"," "))</f>
        <v xml:space="preserve"> </v>
      </c>
      <c r="S5" s="206">
        <f>IFERROR(IF(LEFT(F5,1)="&lt;",VALUE(MID(F5,2,20)),VALUE(F5)),"Eingabefehler?")</f>
        <v>0</v>
      </c>
      <c r="T5" s="237" t="str">
        <f t="shared" ref="T5:T6" si="1">IF(LEFT(H5,1)="&lt;","&lt;",IF(LEFT(G5,1)="&lt;","&lt;"," "))</f>
        <v xml:space="preserve"> </v>
      </c>
      <c r="U5" s="206">
        <f>IFERROR(IF(LEFT(H5,1)="&lt;",VALUE(MID(H5,2,20)),VALUE(H5)),"Eingabefehler?")</f>
        <v>0</v>
      </c>
      <c r="V5" s="237" t="str">
        <f t="shared" ref="V5:V6" si="2">IF(LEFT(J5,1)="&lt;","&lt;",IF(LEFT(I5,1)="&lt;","&lt;"," "))</f>
        <v xml:space="preserve"> </v>
      </c>
      <c r="W5" s="206">
        <f>IFERROR(IF(LEFT(J5,1)="&lt;",VALUE(MID(J5,2,20)),VALUE(J5)),"Eingabefehler?")</f>
        <v>0</v>
      </c>
      <c r="X5" s="237" t="str">
        <f t="shared" ref="X5:X6" si="3">IF(LEFT(L5,1)="&lt;","&lt;",IF(LEFT(K5,1)="&lt;","&lt;"," "))</f>
        <v xml:space="preserve"> </v>
      </c>
      <c r="Y5" s="206">
        <f>IFERROR(IF(LEFT(L5,1)="&lt;",VALUE(MID(L5,2,20)),VALUE(L5)),"Eingabefehler?")</f>
        <v>0</v>
      </c>
      <c r="Z5" s="237" t="str">
        <f t="shared" ref="Z5:Z6" si="4">IF(LEFT(N5,1)="&lt;","&lt;",IF(LEFT(M5,1)="&lt;","&lt;"," "))</f>
        <v xml:space="preserve"> </v>
      </c>
      <c r="AA5" s="206">
        <f>IFERROR(IF(LEFT(N5,1)="&lt;",VALUE(MID(N5,2,20)),VALUE(N5)),"Eingabefehler?")</f>
        <v>0</v>
      </c>
      <c r="AB5" s="237" t="str">
        <f t="shared" ref="AB5:AB6" si="5">IF(LEFT(P5,1)="&lt;","&lt;",IF(LEFT(O5,1)="&lt;","&lt;"," "))</f>
        <v xml:space="preserve"> </v>
      </c>
      <c r="AC5" s="206">
        <f>IFERROR(IF(LEFT(P5,1)="&lt;",VALUE(MID(P5,2,20)),VALUE(P5)),"Eingabefehler?")</f>
        <v>0</v>
      </c>
      <c r="AD5" s="49"/>
    </row>
    <row r="6" spans="1:30" x14ac:dyDescent="0.25">
      <c r="A6" s="66" t="s">
        <v>83</v>
      </c>
      <c r="B6" t="s">
        <v>75</v>
      </c>
      <c r="C6" t="s">
        <v>79</v>
      </c>
      <c r="E6" s="287"/>
      <c r="F6" s="286"/>
      <c r="G6" s="287"/>
      <c r="H6" s="286"/>
      <c r="I6" s="287"/>
      <c r="J6" s="286"/>
      <c r="K6" s="287"/>
      <c r="L6" s="286"/>
      <c r="M6" s="287"/>
      <c r="N6" s="286"/>
      <c r="O6" s="287"/>
      <c r="P6" s="286"/>
      <c r="Q6" s="267" t="s">
        <v>208</v>
      </c>
      <c r="R6" s="237" t="str">
        <f t="shared" si="0"/>
        <v xml:space="preserve"> </v>
      </c>
      <c r="S6" s="206">
        <f>IFERROR(IF(LEFT(F6,1)="&lt;",VALUE(MID(F6,2,20)),VALUE(F6)),"Eingabefehler?")</f>
        <v>0</v>
      </c>
      <c r="T6" s="237" t="str">
        <f t="shared" si="1"/>
        <v xml:space="preserve"> </v>
      </c>
      <c r="U6" s="206">
        <f>IFERROR(IF(LEFT(H6,1)="&lt;",VALUE(MID(H6,2,20)),VALUE(H6)),"Eingabefehler?")</f>
        <v>0</v>
      </c>
      <c r="V6" s="237" t="str">
        <f t="shared" si="2"/>
        <v xml:space="preserve"> </v>
      </c>
      <c r="W6" s="206">
        <f>IFERROR(IF(LEFT(J6,1)="&lt;",VALUE(MID(J6,2,20)),VALUE(J6)),"Eingabefehler?")</f>
        <v>0</v>
      </c>
      <c r="X6" s="237" t="str">
        <f t="shared" si="3"/>
        <v xml:space="preserve"> </v>
      </c>
      <c r="Y6" s="206">
        <f>IFERROR(IF(LEFT(L6,1)="&lt;",VALUE(MID(L6,2,20)),VALUE(L6)),"Eingabefehler?")</f>
        <v>0</v>
      </c>
      <c r="Z6" s="237" t="str">
        <f t="shared" si="4"/>
        <v xml:space="preserve"> </v>
      </c>
      <c r="AA6" s="206">
        <f>IFERROR(IF(LEFT(N6,1)="&lt;",VALUE(MID(N6,2,20)),VALUE(N6)),"Eingabefehler?")</f>
        <v>0</v>
      </c>
      <c r="AB6" s="237" t="str">
        <f t="shared" si="5"/>
        <v xml:space="preserve"> </v>
      </c>
      <c r="AC6" s="206">
        <f>IFERROR(IF(LEFT(P6,1)="&lt;",VALUE(MID(P6,2,20)),VALUE(P6)),"Eingabefehler?")</f>
        <v>0</v>
      </c>
      <c r="AD6" s="49"/>
    </row>
    <row r="7" spans="1:30" ht="16.5" customHeight="1" x14ac:dyDescent="0.25">
      <c r="A7" s="192" t="s">
        <v>199</v>
      </c>
      <c r="E7" s="287"/>
      <c r="F7" s="286"/>
      <c r="G7" s="287"/>
      <c r="H7" s="286"/>
      <c r="I7" s="287"/>
      <c r="J7" s="286"/>
      <c r="K7" s="287"/>
      <c r="L7" s="286"/>
      <c r="M7" s="287"/>
      <c r="N7" s="286"/>
      <c r="O7" s="287"/>
      <c r="P7" s="286"/>
      <c r="R7" s="237"/>
      <c r="S7" s="61"/>
      <c r="T7" s="237"/>
      <c r="U7" s="61"/>
      <c r="V7" s="237"/>
      <c r="W7" s="61"/>
      <c r="X7" s="237"/>
      <c r="Y7" s="61"/>
      <c r="Z7" s="237"/>
      <c r="AA7" s="61"/>
      <c r="AB7" s="237"/>
      <c r="AC7" s="61"/>
      <c r="AD7" s="49"/>
    </row>
    <row r="8" spans="1:30" x14ac:dyDescent="0.25">
      <c r="A8" s="52" t="s">
        <v>80</v>
      </c>
      <c r="B8" t="s">
        <v>75</v>
      </c>
      <c r="C8" t="s">
        <v>79</v>
      </c>
      <c r="E8" s="287"/>
      <c r="F8" s="286"/>
      <c r="G8" s="287"/>
      <c r="H8" s="286"/>
      <c r="I8" s="287"/>
      <c r="J8" s="286"/>
      <c r="K8" s="287"/>
      <c r="L8" s="286"/>
      <c r="M8" s="287"/>
      <c r="N8" s="286"/>
      <c r="O8" s="287"/>
      <c r="P8" s="286"/>
      <c r="Q8" s="267" t="s">
        <v>209</v>
      </c>
      <c r="R8" s="237" t="str">
        <f t="shared" si="0"/>
        <v xml:space="preserve"> </v>
      </c>
      <c r="S8" s="206">
        <f>IFERROR(IF(LEFT(F8,1)="&lt;",VALUE(MID(F8,2,20)),VALUE(F8)),"Eingabefehler?")</f>
        <v>0</v>
      </c>
      <c r="T8" s="237" t="str">
        <f t="shared" ref="T8:T11" si="6">IF(LEFT(H8,1)="&lt;","&lt;",IF(LEFT(G8,1)="&lt;","&lt;"," "))</f>
        <v xml:space="preserve"> </v>
      </c>
      <c r="U8" s="206">
        <f>IFERROR(IF(LEFT(H8,1)="&lt;",VALUE(MID(H8,2,20)),VALUE(H8)),"Eingabefehler?")</f>
        <v>0</v>
      </c>
      <c r="V8" s="237" t="str">
        <f t="shared" ref="V8:V11" si="7">IF(LEFT(J8,1)="&lt;","&lt;",IF(LEFT(I8,1)="&lt;","&lt;"," "))</f>
        <v xml:space="preserve"> </v>
      </c>
      <c r="W8" s="206">
        <f>IFERROR(IF(LEFT(J8,1)="&lt;",VALUE(MID(J8,2,20)),VALUE(J8)),"Eingabefehler?")</f>
        <v>0</v>
      </c>
      <c r="X8" s="237" t="str">
        <f t="shared" ref="X8:X11" si="8">IF(LEFT(L8,1)="&lt;","&lt;",IF(LEFT(K8,1)="&lt;","&lt;"," "))</f>
        <v xml:space="preserve"> </v>
      </c>
      <c r="Y8" s="206">
        <f>IFERROR(IF(LEFT(L8,1)="&lt;",VALUE(MID(L8,2,20)),VALUE(L8)),"Eingabefehler?")</f>
        <v>0</v>
      </c>
      <c r="Z8" s="237" t="str">
        <f t="shared" ref="Z8:Z11" si="9">IF(LEFT(N8,1)="&lt;","&lt;",IF(LEFT(M8,1)="&lt;","&lt;"," "))</f>
        <v xml:space="preserve"> </v>
      </c>
      <c r="AA8" s="206">
        <f>IFERROR(IF(LEFT(N8,1)="&lt;",VALUE(MID(N8,2,20)),VALUE(N8)),"Eingabefehler?")</f>
        <v>0</v>
      </c>
      <c r="AB8" s="237" t="str">
        <f t="shared" ref="AB8:AB11" si="10">IF(LEFT(P8,1)="&lt;","&lt;",IF(LEFT(O8,1)="&lt;","&lt;"," "))</f>
        <v xml:space="preserve"> </v>
      </c>
      <c r="AC8" s="206">
        <f>IFERROR(IF(LEFT(P8,1)="&lt;",VALUE(MID(P8,2,20)),VALUE(P8)),"Eingabefehler?")</f>
        <v>0</v>
      </c>
      <c r="AD8" s="49"/>
    </row>
    <row r="9" spans="1:30" x14ac:dyDescent="0.25">
      <c r="A9" s="52" t="s">
        <v>78</v>
      </c>
      <c r="B9" t="s">
        <v>75</v>
      </c>
      <c r="C9" t="s">
        <v>204</v>
      </c>
      <c r="E9" s="287"/>
      <c r="F9" s="286"/>
      <c r="G9" s="287"/>
      <c r="H9" s="286"/>
      <c r="I9" s="287"/>
      <c r="J9" s="286"/>
      <c r="K9" s="287"/>
      <c r="L9" s="286"/>
      <c r="M9" s="287"/>
      <c r="N9" s="286"/>
      <c r="O9" s="287"/>
      <c r="P9" s="286"/>
      <c r="Q9" s="267" t="s">
        <v>209</v>
      </c>
      <c r="R9" s="237" t="str">
        <f t="shared" si="0"/>
        <v xml:space="preserve"> </v>
      </c>
      <c r="S9" s="206">
        <f>IFERROR(IF(LEFT(F9,1)="&lt;",VALUE(MID(F9,2,20)),VALUE(F9)),"Eingabefehler?")</f>
        <v>0</v>
      </c>
      <c r="T9" s="237" t="str">
        <f t="shared" si="6"/>
        <v xml:space="preserve"> </v>
      </c>
      <c r="U9" s="206">
        <f>IFERROR(IF(LEFT(H9,1)="&lt;",VALUE(MID(H9,2,20)),VALUE(H9)),"Eingabefehler?")</f>
        <v>0</v>
      </c>
      <c r="V9" s="237" t="str">
        <f t="shared" si="7"/>
        <v xml:space="preserve"> </v>
      </c>
      <c r="W9" s="206">
        <f>IFERROR(IF(LEFT(J9,1)="&lt;",VALUE(MID(J9,2,20)),VALUE(J9)),"Eingabefehler?")</f>
        <v>0</v>
      </c>
      <c r="X9" s="237" t="str">
        <f t="shared" si="8"/>
        <v xml:space="preserve"> </v>
      </c>
      <c r="Y9" s="206">
        <f>IFERROR(IF(LEFT(L9,1)="&lt;",VALUE(MID(L9,2,20)),VALUE(L9)),"Eingabefehler?")</f>
        <v>0</v>
      </c>
      <c r="Z9" s="237" t="str">
        <f t="shared" si="9"/>
        <v xml:space="preserve"> </v>
      </c>
      <c r="AA9" s="206">
        <f>IFERROR(IF(LEFT(N9,1)="&lt;",VALUE(MID(N9,2,20)),VALUE(N9)),"Eingabefehler?")</f>
        <v>0</v>
      </c>
      <c r="AB9" s="237" t="str">
        <f t="shared" si="10"/>
        <v xml:space="preserve"> </v>
      </c>
      <c r="AC9" s="206">
        <f>IFERROR(IF(LEFT(P9,1)="&lt;",VALUE(MID(P9,2,20)),VALUE(P9)),"Eingabefehler?")</f>
        <v>0</v>
      </c>
      <c r="AD9" s="49"/>
    </row>
    <row r="10" spans="1:30" x14ac:dyDescent="0.25">
      <c r="A10" s="52" t="s">
        <v>77</v>
      </c>
      <c r="B10" t="s">
        <v>75</v>
      </c>
      <c r="C10" t="s">
        <v>203</v>
      </c>
      <c r="E10" s="287"/>
      <c r="F10" s="288"/>
      <c r="G10" s="287"/>
      <c r="H10" s="288"/>
      <c r="I10" s="287"/>
      <c r="J10" s="288"/>
      <c r="K10" s="287"/>
      <c r="L10" s="288"/>
      <c r="M10" s="287"/>
      <c r="N10" s="288"/>
      <c r="O10" s="287"/>
      <c r="P10" s="288"/>
      <c r="Q10" s="267" t="s">
        <v>209</v>
      </c>
      <c r="R10" s="237" t="str">
        <f t="shared" si="0"/>
        <v xml:space="preserve"> </v>
      </c>
      <c r="S10" s="206">
        <f>IFERROR(IF(LEFT(F10,1)="&lt;",VALUE(MID(F10,2,20)),VALUE(F10)),"Eingabefehler?")</f>
        <v>0</v>
      </c>
      <c r="T10" s="237" t="str">
        <f t="shared" si="6"/>
        <v xml:space="preserve"> </v>
      </c>
      <c r="U10" s="206">
        <f>IFERROR(IF(LEFT(H10,1)="&lt;",VALUE(MID(H10,2,20)),VALUE(H10)),"Eingabefehler?")</f>
        <v>0</v>
      </c>
      <c r="V10" s="237" t="str">
        <f t="shared" si="7"/>
        <v xml:space="preserve"> </v>
      </c>
      <c r="W10" s="206">
        <f>IFERROR(IF(LEFT(J10,1)="&lt;",VALUE(MID(J10,2,20)),VALUE(J10)),"Eingabefehler?")</f>
        <v>0</v>
      </c>
      <c r="X10" s="237" t="str">
        <f t="shared" si="8"/>
        <v xml:space="preserve"> </v>
      </c>
      <c r="Y10" s="206">
        <f>IFERROR(IF(LEFT(L10,1)="&lt;",VALUE(MID(L10,2,20)),VALUE(L10)),"Eingabefehler?")</f>
        <v>0</v>
      </c>
      <c r="Z10" s="237" t="str">
        <f t="shared" si="9"/>
        <v xml:space="preserve"> </v>
      </c>
      <c r="AA10" s="206">
        <f>IFERROR(IF(LEFT(N10,1)="&lt;",VALUE(MID(N10,2,20)),VALUE(N10)),"Eingabefehler?")</f>
        <v>0</v>
      </c>
      <c r="AB10" s="237" t="str">
        <f t="shared" si="10"/>
        <v xml:space="preserve"> </v>
      </c>
      <c r="AC10" s="206">
        <f>IFERROR(IF(LEFT(P10,1)="&lt;",VALUE(MID(P10,2,20)),VALUE(P10)),"Eingabefehler?")</f>
        <v>0</v>
      </c>
      <c r="AD10" s="49"/>
    </row>
    <row r="11" spans="1:30" x14ac:dyDescent="0.25">
      <c r="A11" s="52" t="s">
        <v>76</v>
      </c>
      <c r="B11" t="s">
        <v>75</v>
      </c>
      <c r="C11" t="s">
        <v>203</v>
      </c>
      <c r="E11" s="287"/>
      <c r="F11" s="288"/>
      <c r="G11" s="287"/>
      <c r="H11" s="288"/>
      <c r="I11" s="287"/>
      <c r="J11" s="288"/>
      <c r="K11" s="287"/>
      <c r="L11" s="288"/>
      <c r="M11" s="287"/>
      <c r="N11" s="288"/>
      <c r="O11" s="287"/>
      <c r="P11" s="288"/>
      <c r="Q11" s="267" t="s">
        <v>209</v>
      </c>
      <c r="R11" s="237" t="str">
        <f t="shared" si="0"/>
        <v xml:space="preserve"> </v>
      </c>
      <c r="S11" s="206">
        <f>IFERROR(IF(LEFT(F11,1)="&lt;",VALUE(MID(F11,2,20)),VALUE(F11)),"Eingabefehler?")</f>
        <v>0</v>
      </c>
      <c r="T11" s="237" t="str">
        <f t="shared" si="6"/>
        <v xml:space="preserve"> </v>
      </c>
      <c r="U11" s="206">
        <f>IFERROR(IF(LEFT(H11,1)="&lt;",VALUE(MID(H11,2,20)),VALUE(H11)),"Eingabefehler?")</f>
        <v>0</v>
      </c>
      <c r="V11" s="237" t="str">
        <f t="shared" si="7"/>
        <v xml:space="preserve"> </v>
      </c>
      <c r="W11" s="206">
        <f>IFERROR(IF(LEFT(J11,1)="&lt;",VALUE(MID(J11,2,20)),VALUE(J11)),"Eingabefehler?")</f>
        <v>0</v>
      </c>
      <c r="X11" s="237" t="str">
        <f t="shared" si="8"/>
        <v xml:space="preserve"> </v>
      </c>
      <c r="Y11" s="206">
        <f>IFERROR(IF(LEFT(L11,1)="&lt;",VALUE(MID(L11,2,20)),VALUE(L11)),"Eingabefehler?")</f>
        <v>0</v>
      </c>
      <c r="Z11" s="237" t="str">
        <f t="shared" si="9"/>
        <v xml:space="preserve"> </v>
      </c>
      <c r="AA11" s="206">
        <f>IFERROR(IF(LEFT(N11,1)="&lt;",VALUE(MID(N11,2,20)),VALUE(N11)),"Eingabefehler?")</f>
        <v>0</v>
      </c>
      <c r="AB11" s="237" t="str">
        <f t="shared" si="10"/>
        <v xml:space="preserve"> </v>
      </c>
      <c r="AC11" s="206">
        <f>IFERROR(IF(LEFT(P11,1)="&lt;",VALUE(MID(P11,2,20)),VALUE(P11)),"Eingabefehler?")</f>
        <v>0</v>
      </c>
      <c r="AD11" s="49"/>
    </row>
    <row r="12" spans="1:30" ht="18.75" customHeight="1" x14ac:dyDescent="0.25">
      <c r="A12" s="66" t="s">
        <v>186</v>
      </c>
      <c r="D12" s="59"/>
      <c r="E12" s="287"/>
      <c r="F12" s="289"/>
      <c r="G12" s="287"/>
      <c r="H12" s="289"/>
      <c r="I12" s="287"/>
      <c r="J12" s="289"/>
      <c r="K12" s="287"/>
      <c r="L12" s="289"/>
      <c r="M12" s="287"/>
      <c r="N12" s="289"/>
      <c r="O12" s="287"/>
      <c r="P12" s="289"/>
      <c r="R12" s="237"/>
      <c r="S12" s="41"/>
      <c r="T12" s="237"/>
      <c r="U12" s="41"/>
      <c r="V12" s="237"/>
      <c r="W12" s="41"/>
      <c r="X12" s="237"/>
      <c r="Y12" s="41"/>
      <c r="Z12" s="237"/>
      <c r="AA12" s="41"/>
      <c r="AB12" s="237"/>
      <c r="AC12" s="41"/>
      <c r="AD12" s="49"/>
    </row>
    <row r="13" spans="1:30" x14ac:dyDescent="0.25">
      <c r="A13" s="52" t="s">
        <v>73</v>
      </c>
      <c r="B13" t="s">
        <v>200</v>
      </c>
      <c r="C13" t="s">
        <v>72</v>
      </c>
      <c r="E13" s="287"/>
      <c r="F13" s="290"/>
      <c r="G13" s="287"/>
      <c r="H13" s="290"/>
      <c r="I13" s="287"/>
      <c r="J13" s="290"/>
      <c r="K13" s="287"/>
      <c r="L13" s="290"/>
      <c r="M13" s="287"/>
      <c r="N13" s="290"/>
      <c r="O13" s="287"/>
      <c r="P13" s="290"/>
      <c r="Q13" s="267" t="s">
        <v>344</v>
      </c>
      <c r="R13" s="237" t="str">
        <f t="shared" si="0"/>
        <v xml:space="preserve"> </v>
      </c>
      <c r="S13" s="206">
        <f>IFERROR(IF(LEFT(F13,1)="&lt;",VALUE(MID(F13,2,20)),VALUE(F13)),"Eingabefehler?")</f>
        <v>0</v>
      </c>
      <c r="T13" s="237" t="str">
        <f t="shared" ref="T13:T49" si="11">IF(LEFT(H13,1)="&lt;","&lt;",IF(LEFT(G13,1)="&lt;","&lt;"," "))</f>
        <v xml:space="preserve"> </v>
      </c>
      <c r="U13" s="206">
        <f>IFERROR(IF(LEFT(H13,1)="&lt;",VALUE(MID(H13,2,20)),VALUE(H13)),"Eingabefehler?")</f>
        <v>0</v>
      </c>
      <c r="V13" s="237" t="str">
        <f t="shared" ref="V13:V49" si="12">IF(LEFT(J13,1)="&lt;","&lt;",IF(LEFT(I13,1)="&lt;","&lt;"," "))</f>
        <v xml:space="preserve"> </v>
      </c>
      <c r="W13" s="206">
        <f>IFERROR(IF(LEFT(J13,1)="&lt;",VALUE(MID(J13,2,20)),VALUE(J13)),"Eingabefehler?")</f>
        <v>0</v>
      </c>
      <c r="X13" s="237" t="str">
        <f t="shared" ref="X13:X49" si="13">IF(LEFT(L13,1)="&lt;","&lt;",IF(LEFT(K13,1)="&lt;","&lt;"," "))</f>
        <v xml:space="preserve"> </v>
      </c>
      <c r="Y13" s="206">
        <f>IFERROR(IF(LEFT(L13,1)="&lt;",VALUE(MID(L13,2,20)),VALUE(L13)),"Eingabefehler?")</f>
        <v>0</v>
      </c>
      <c r="Z13" s="237" t="str">
        <f t="shared" ref="Z13:Z49" si="14">IF(LEFT(N13,1)="&lt;","&lt;",IF(LEFT(M13,1)="&lt;","&lt;"," "))</f>
        <v xml:space="preserve"> </v>
      </c>
      <c r="AA13" s="206">
        <f>IFERROR(IF(LEFT(N13,1)="&lt;",VALUE(MID(N13,2,20)),VALUE(N13)),"Eingabefehler?")</f>
        <v>0</v>
      </c>
      <c r="AB13" s="237" t="str">
        <f t="shared" ref="AB13:AB49" si="15">IF(LEFT(P13,1)="&lt;","&lt;",IF(LEFT(O13,1)="&lt;","&lt;"," "))</f>
        <v xml:space="preserve"> </v>
      </c>
      <c r="AC13" s="206">
        <f>IFERROR(IF(LEFT(P13,1)="&lt;",VALUE(MID(P13,2,20)),VALUE(P13)),"Eingabefehler?")</f>
        <v>0</v>
      </c>
      <c r="AD13" s="49"/>
    </row>
    <row r="14" spans="1:30" x14ac:dyDescent="0.25">
      <c r="A14" s="52" t="s">
        <v>70</v>
      </c>
      <c r="B14" t="s">
        <v>200</v>
      </c>
      <c r="C14" t="s">
        <v>38</v>
      </c>
      <c r="E14" s="287"/>
      <c r="F14" s="290"/>
      <c r="G14" s="287"/>
      <c r="H14" s="290"/>
      <c r="I14" s="287"/>
      <c r="J14" s="290"/>
      <c r="K14" s="287"/>
      <c r="L14" s="290"/>
      <c r="M14" s="287"/>
      <c r="N14" s="290"/>
      <c r="O14" s="287"/>
      <c r="P14" s="290"/>
      <c r="Q14" s="267" t="s">
        <v>211</v>
      </c>
      <c r="R14" s="237" t="str">
        <f t="shared" ref="R14:R71" si="16">IF(LEFT(F14,1)="&lt;","&lt;",IF(LEFT(E14,1)="&lt;","&lt;"," "))</f>
        <v xml:space="preserve"> </v>
      </c>
      <c r="S14" s="206">
        <f t="shared" ref="S14:S71" si="17">IFERROR(IF(LEFT(F14,1)="&lt;",VALUE(MID(F14,2,20)),VALUE(F14)),"Eingabefehler?")</f>
        <v>0</v>
      </c>
      <c r="T14" s="237" t="str">
        <f t="shared" si="11"/>
        <v xml:space="preserve"> </v>
      </c>
      <c r="U14" s="206">
        <f t="shared" ref="U14:U49" si="18">IFERROR(IF(LEFT(H14,1)="&lt;",VALUE(MID(H14,2,20)),VALUE(H14)),"Eingabefehler?")</f>
        <v>0</v>
      </c>
      <c r="V14" s="237" t="str">
        <f t="shared" si="12"/>
        <v xml:space="preserve"> </v>
      </c>
      <c r="W14" s="206">
        <f t="shared" ref="W14:W49" si="19">IFERROR(IF(LEFT(J14,1)="&lt;",VALUE(MID(J14,2,20)),VALUE(J14)),"Eingabefehler?")</f>
        <v>0</v>
      </c>
      <c r="X14" s="237" t="str">
        <f t="shared" si="13"/>
        <v xml:space="preserve"> </v>
      </c>
      <c r="Y14" s="206">
        <f t="shared" ref="Y14:Y49" si="20">IFERROR(IF(LEFT(L14,1)="&lt;",VALUE(MID(L14,2,20)),VALUE(L14)),"Eingabefehler?")</f>
        <v>0</v>
      </c>
      <c r="Z14" s="237" t="str">
        <f t="shared" si="14"/>
        <v xml:space="preserve"> </v>
      </c>
      <c r="AA14" s="206">
        <f t="shared" ref="AA14:AA49" si="21">IFERROR(IF(LEFT(N14,1)="&lt;",VALUE(MID(N14,2,20)),VALUE(N14)),"Eingabefehler?")</f>
        <v>0</v>
      </c>
      <c r="AB14" s="237" t="str">
        <f t="shared" si="15"/>
        <v xml:space="preserve"> </v>
      </c>
      <c r="AC14" s="206">
        <f t="shared" ref="AC14:AC49" si="22">IFERROR(IF(LEFT(P14,1)="&lt;",VALUE(MID(P14,2,20)),VALUE(P14)),"Eingabefehler?")</f>
        <v>0</v>
      </c>
      <c r="AD14" s="49"/>
    </row>
    <row r="15" spans="1:30" x14ac:dyDescent="0.25">
      <c r="A15" s="52" t="s">
        <v>68</v>
      </c>
      <c r="B15" t="s">
        <v>200</v>
      </c>
      <c r="C15" t="s">
        <v>38</v>
      </c>
      <c r="E15" s="287"/>
      <c r="F15" s="290"/>
      <c r="G15" s="287"/>
      <c r="H15" s="290"/>
      <c r="I15" s="287"/>
      <c r="J15" s="290"/>
      <c r="K15" s="287"/>
      <c r="L15" s="290"/>
      <c r="M15" s="287"/>
      <c r="N15" s="290"/>
      <c r="O15" s="287"/>
      <c r="P15" s="290"/>
      <c r="Q15" s="267" t="s">
        <v>210</v>
      </c>
      <c r="R15" s="237" t="str">
        <f t="shared" si="16"/>
        <v xml:space="preserve"> </v>
      </c>
      <c r="S15" s="206">
        <f t="shared" si="17"/>
        <v>0</v>
      </c>
      <c r="T15" s="237" t="str">
        <f t="shared" si="11"/>
        <v xml:space="preserve"> </v>
      </c>
      <c r="U15" s="206">
        <f t="shared" si="18"/>
        <v>0</v>
      </c>
      <c r="V15" s="237" t="str">
        <f t="shared" si="12"/>
        <v xml:space="preserve"> </v>
      </c>
      <c r="W15" s="206">
        <f t="shared" si="19"/>
        <v>0</v>
      </c>
      <c r="X15" s="237" t="str">
        <f t="shared" si="13"/>
        <v xml:space="preserve"> </v>
      </c>
      <c r="Y15" s="206">
        <f t="shared" si="20"/>
        <v>0</v>
      </c>
      <c r="Z15" s="237" t="str">
        <f t="shared" si="14"/>
        <v xml:space="preserve"> </v>
      </c>
      <c r="AA15" s="206">
        <f t="shared" si="21"/>
        <v>0</v>
      </c>
      <c r="AB15" s="237" t="str">
        <f t="shared" si="15"/>
        <v xml:space="preserve"> </v>
      </c>
      <c r="AC15" s="206">
        <f t="shared" si="22"/>
        <v>0</v>
      </c>
      <c r="AD15" s="49"/>
    </row>
    <row r="16" spans="1:30" ht="17.399999999999999" customHeight="1" x14ac:dyDescent="0.25">
      <c r="A16" s="52" t="s">
        <v>207</v>
      </c>
      <c r="B16" t="s">
        <v>39</v>
      </c>
      <c r="C16" t="s">
        <v>38</v>
      </c>
      <c r="E16" s="287"/>
      <c r="F16" s="291"/>
      <c r="G16" s="287"/>
      <c r="H16" s="291"/>
      <c r="I16" s="287"/>
      <c r="J16" s="291"/>
      <c r="K16" s="287"/>
      <c r="L16" s="291"/>
      <c r="M16" s="287"/>
      <c r="N16" s="291"/>
      <c r="O16" s="287"/>
      <c r="P16" s="291"/>
      <c r="Q16" s="267" t="s">
        <v>213</v>
      </c>
      <c r="R16" s="237" t="str">
        <f t="shared" si="16"/>
        <v xml:space="preserve"> </v>
      </c>
      <c r="S16" s="265">
        <f t="shared" si="17"/>
        <v>0</v>
      </c>
      <c r="T16" s="237" t="str">
        <f t="shared" si="11"/>
        <v xml:space="preserve"> </v>
      </c>
      <c r="U16" s="265">
        <f t="shared" si="18"/>
        <v>0</v>
      </c>
      <c r="V16" s="237" t="str">
        <f t="shared" si="12"/>
        <v xml:space="preserve"> </v>
      </c>
      <c r="W16" s="265">
        <f t="shared" si="19"/>
        <v>0</v>
      </c>
      <c r="X16" s="237" t="str">
        <f t="shared" si="13"/>
        <v xml:space="preserve"> </v>
      </c>
      <c r="Y16" s="265">
        <f t="shared" si="20"/>
        <v>0</v>
      </c>
      <c r="Z16" s="237" t="str">
        <f t="shared" si="14"/>
        <v xml:space="preserve"> </v>
      </c>
      <c r="AA16" s="265">
        <f t="shared" si="21"/>
        <v>0</v>
      </c>
      <c r="AB16" s="237" t="str">
        <f t="shared" si="15"/>
        <v xml:space="preserve"> </v>
      </c>
      <c r="AC16" s="265">
        <f t="shared" si="22"/>
        <v>0</v>
      </c>
      <c r="AD16" s="49"/>
    </row>
    <row r="17" spans="1:30" x14ac:dyDescent="0.25">
      <c r="A17" s="52" t="s">
        <v>64</v>
      </c>
      <c r="B17" t="s">
        <v>39</v>
      </c>
      <c r="C17" t="s">
        <v>38</v>
      </c>
      <c r="D17" s="40"/>
      <c r="E17" s="287"/>
      <c r="F17" s="292"/>
      <c r="G17" s="287"/>
      <c r="H17" s="292"/>
      <c r="I17" s="287"/>
      <c r="J17" s="292"/>
      <c r="K17" s="287"/>
      <c r="L17" s="292"/>
      <c r="M17" s="287"/>
      <c r="N17" s="292"/>
      <c r="O17" s="287"/>
      <c r="P17" s="291"/>
      <c r="Q17" s="267" t="s">
        <v>171</v>
      </c>
      <c r="R17" s="237" t="str">
        <f t="shared" si="16"/>
        <v xml:space="preserve"> </v>
      </c>
      <c r="S17" s="265">
        <f t="shared" si="17"/>
        <v>0</v>
      </c>
      <c r="T17" s="237" t="str">
        <f t="shared" si="11"/>
        <v xml:space="preserve"> </v>
      </c>
      <c r="U17" s="265">
        <f t="shared" si="18"/>
        <v>0</v>
      </c>
      <c r="V17" s="237" t="str">
        <f t="shared" si="12"/>
        <v xml:space="preserve"> </v>
      </c>
      <c r="W17" s="265">
        <f t="shared" si="19"/>
        <v>0</v>
      </c>
      <c r="X17" s="237" t="str">
        <f t="shared" si="13"/>
        <v xml:space="preserve"> </v>
      </c>
      <c r="Y17" s="265">
        <f t="shared" si="20"/>
        <v>0</v>
      </c>
      <c r="Z17" s="237" t="str">
        <f t="shared" si="14"/>
        <v xml:space="preserve"> </v>
      </c>
      <c r="AA17" s="265">
        <f t="shared" si="21"/>
        <v>0</v>
      </c>
      <c r="AB17" s="237" t="str">
        <f t="shared" si="15"/>
        <v xml:space="preserve"> </v>
      </c>
      <c r="AC17" s="265">
        <f t="shared" si="22"/>
        <v>0</v>
      </c>
      <c r="AD17" s="49"/>
    </row>
    <row r="18" spans="1:30" x14ac:dyDescent="0.25">
      <c r="A18" s="52" t="s">
        <v>63</v>
      </c>
      <c r="B18" t="s">
        <v>39</v>
      </c>
      <c r="C18" t="s">
        <v>38</v>
      </c>
      <c r="D18" s="40"/>
      <c r="E18" s="287"/>
      <c r="F18" s="292"/>
      <c r="G18" s="287"/>
      <c r="H18" s="292"/>
      <c r="I18" s="287"/>
      <c r="J18" s="292"/>
      <c r="K18" s="287"/>
      <c r="L18" s="292"/>
      <c r="M18" s="287"/>
      <c r="N18" s="292"/>
      <c r="O18" s="287"/>
      <c r="P18" s="291"/>
      <c r="Q18" s="267" t="s">
        <v>171</v>
      </c>
      <c r="R18" s="237" t="str">
        <f t="shared" si="16"/>
        <v xml:space="preserve"> </v>
      </c>
      <c r="S18" s="265">
        <f t="shared" si="17"/>
        <v>0</v>
      </c>
      <c r="T18" s="237" t="str">
        <f t="shared" si="11"/>
        <v xml:space="preserve"> </v>
      </c>
      <c r="U18" s="265">
        <f t="shared" si="18"/>
        <v>0</v>
      </c>
      <c r="V18" s="237" t="str">
        <f t="shared" si="12"/>
        <v xml:space="preserve"> </v>
      </c>
      <c r="W18" s="265">
        <f t="shared" si="19"/>
        <v>0</v>
      </c>
      <c r="X18" s="237" t="str">
        <f t="shared" si="13"/>
        <v xml:space="preserve"> </v>
      </c>
      <c r="Y18" s="265">
        <f t="shared" si="20"/>
        <v>0</v>
      </c>
      <c r="Z18" s="237" t="str">
        <f t="shared" si="14"/>
        <v xml:space="preserve"> </v>
      </c>
      <c r="AA18" s="265">
        <f t="shared" si="21"/>
        <v>0</v>
      </c>
      <c r="AB18" s="237" t="str">
        <f t="shared" si="15"/>
        <v xml:space="preserve"> </v>
      </c>
      <c r="AC18" s="265">
        <f t="shared" si="22"/>
        <v>0</v>
      </c>
      <c r="AD18" s="49"/>
    </row>
    <row r="19" spans="1:30" x14ac:dyDescent="0.25">
      <c r="A19" s="52" t="s">
        <v>62</v>
      </c>
      <c r="B19" t="s">
        <v>39</v>
      </c>
      <c r="C19" t="s">
        <v>38</v>
      </c>
      <c r="D19" s="40"/>
      <c r="E19" s="287"/>
      <c r="F19" s="292"/>
      <c r="G19" s="287"/>
      <c r="H19" s="292"/>
      <c r="I19" s="287"/>
      <c r="J19" s="292"/>
      <c r="K19" s="287"/>
      <c r="L19" s="292"/>
      <c r="M19" s="287"/>
      <c r="N19" s="292"/>
      <c r="O19" s="287"/>
      <c r="P19" s="291"/>
      <c r="Q19" s="267" t="s">
        <v>171</v>
      </c>
      <c r="R19" s="237" t="str">
        <f t="shared" si="16"/>
        <v xml:space="preserve"> </v>
      </c>
      <c r="S19" s="265">
        <f t="shared" si="17"/>
        <v>0</v>
      </c>
      <c r="T19" s="237" t="str">
        <f t="shared" si="11"/>
        <v xml:space="preserve"> </v>
      </c>
      <c r="U19" s="265">
        <f t="shared" si="18"/>
        <v>0</v>
      </c>
      <c r="V19" s="237" t="str">
        <f t="shared" si="12"/>
        <v xml:space="preserve"> </v>
      </c>
      <c r="W19" s="265">
        <f t="shared" si="19"/>
        <v>0</v>
      </c>
      <c r="X19" s="237" t="str">
        <f t="shared" si="13"/>
        <v xml:space="preserve"> </v>
      </c>
      <c r="Y19" s="265">
        <f t="shared" si="20"/>
        <v>0</v>
      </c>
      <c r="Z19" s="237" t="str">
        <f t="shared" si="14"/>
        <v xml:space="preserve"> </v>
      </c>
      <c r="AA19" s="265">
        <f t="shared" si="21"/>
        <v>0</v>
      </c>
      <c r="AB19" s="237" t="str">
        <f t="shared" si="15"/>
        <v xml:space="preserve"> </v>
      </c>
      <c r="AC19" s="265">
        <f t="shared" si="22"/>
        <v>0</v>
      </c>
      <c r="AD19" s="49"/>
    </row>
    <row r="20" spans="1:30" x14ac:dyDescent="0.25">
      <c r="A20" s="52" t="s">
        <v>61</v>
      </c>
      <c r="B20" t="s">
        <v>39</v>
      </c>
      <c r="C20" t="s">
        <v>38</v>
      </c>
      <c r="D20" s="40"/>
      <c r="E20" s="287"/>
      <c r="F20" s="292"/>
      <c r="G20" s="287"/>
      <c r="H20" s="292"/>
      <c r="I20" s="287"/>
      <c r="J20" s="292"/>
      <c r="K20" s="287"/>
      <c r="L20" s="292"/>
      <c r="M20" s="287"/>
      <c r="N20" s="292"/>
      <c r="O20" s="287"/>
      <c r="P20" s="291"/>
      <c r="Q20" s="267" t="s">
        <v>171</v>
      </c>
      <c r="R20" s="237" t="str">
        <f t="shared" si="16"/>
        <v xml:space="preserve"> </v>
      </c>
      <c r="S20" s="265">
        <f t="shared" si="17"/>
        <v>0</v>
      </c>
      <c r="T20" s="237" t="str">
        <f t="shared" si="11"/>
        <v xml:space="preserve"> </v>
      </c>
      <c r="U20" s="265">
        <f t="shared" si="18"/>
        <v>0</v>
      </c>
      <c r="V20" s="237" t="str">
        <f t="shared" si="12"/>
        <v xml:space="preserve"> </v>
      </c>
      <c r="W20" s="265">
        <f t="shared" si="19"/>
        <v>0</v>
      </c>
      <c r="X20" s="237" t="str">
        <f t="shared" si="13"/>
        <v xml:space="preserve"> </v>
      </c>
      <c r="Y20" s="265">
        <f t="shared" si="20"/>
        <v>0</v>
      </c>
      <c r="Z20" s="237" t="str">
        <f t="shared" si="14"/>
        <v xml:space="preserve"> </v>
      </c>
      <c r="AA20" s="265">
        <f t="shared" si="21"/>
        <v>0</v>
      </c>
      <c r="AB20" s="237" t="str">
        <f t="shared" si="15"/>
        <v xml:space="preserve"> </v>
      </c>
      <c r="AC20" s="265">
        <f t="shared" si="22"/>
        <v>0</v>
      </c>
      <c r="AD20" s="49"/>
    </row>
    <row r="21" spans="1:30" x14ac:dyDescent="0.25">
      <c r="A21" s="52" t="s">
        <v>60</v>
      </c>
      <c r="B21" t="s">
        <v>39</v>
      </c>
      <c r="C21" t="s">
        <v>38</v>
      </c>
      <c r="D21" s="40"/>
      <c r="E21" s="287"/>
      <c r="F21" s="292"/>
      <c r="G21" s="287"/>
      <c r="H21" s="292"/>
      <c r="I21" s="287"/>
      <c r="J21" s="292"/>
      <c r="K21" s="287"/>
      <c r="L21" s="292"/>
      <c r="M21" s="287"/>
      <c r="N21" s="292"/>
      <c r="O21" s="287"/>
      <c r="P21" s="291"/>
      <c r="Q21" s="267" t="s">
        <v>171</v>
      </c>
      <c r="R21" s="237" t="str">
        <f t="shared" si="16"/>
        <v xml:space="preserve"> </v>
      </c>
      <c r="S21" s="265">
        <f t="shared" si="17"/>
        <v>0</v>
      </c>
      <c r="T21" s="237" t="str">
        <f t="shared" si="11"/>
        <v xml:space="preserve"> </v>
      </c>
      <c r="U21" s="265">
        <f t="shared" si="18"/>
        <v>0</v>
      </c>
      <c r="V21" s="237" t="str">
        <f t="shared" si="12"/>
        <v xml:space="preserve"> </v>
      </c>
      <c r="W21" s="265">
        <f t="shared" si="19"/>
        <v>0</v>
      </c>
      <c r="X21" s="237" t="str">
        <f t="shared" si="13"/>
        <v xml:space="preserve"> </v>
      </c>
      <c r="Y21" s="265">
        <f t="shared" si="20"/>
        <v>0</v>
      </c>
      <c r="Z21" s="237" t="str">
        <f t="shared" si="14"/>
        <v xml:space="preserve"> </v>
      </c>
      <c r="AA21" s="265">
        <f t="shared" si="21"/>
        <v>0</v>
      </c>
      <c r="AB21" s="237" t="str">
        <f t="shared" si="15"/>
        <v xml:space="preserve"> </v>
      </c>
      <c r="AC21" s="265">
        <f t="shared" si="22"/>
        <v>0</v>
      </c>
      <c r="AD21" s="49"/>
    </row>
    <row r="22" spans="1:30" x14ac:dyDescent="0.25">
      <c r="A22" s="52" t="s">
        <v>59</v>
      </c>
      <c r="B22" t="s">
        <v>39</v>
      </c>
      <c r="C22" t="s">
        <v>38</v>
      </c>
      <c r="D22" s="40"/>
      <c r="E22" s="287"/>
      <c r="F22" s="292"/>
      <c r="G22" s="287"/>
      <c r="H22" s="292"/>
      <c r="I22" s="287"/>
      <c r="J22" s="292"/>
      <c r="K22" s="287"/>
      <c r="L22" s="292"/>
      <c r="M22" s="287"/>
      <c r="N22" s="292"/>
      <c r="O22" s="287"/>
      <c r="P22" s="291"/>
      <c r="Q22" s="267" t="s">
        <v>171</v>
      </c>
      <c r="R22" s="237" t="str">
        <f t="shared" si="16"/>
        <v xml:space="preserve"> </v>
      </c>
      <c r="S22" s="265">
        <f t="shared" si="17"/>
        <v>0</v>
      </c>
      <c r="T22" s="237" t="str">
        <f t="shared" si="11"/>
        <v xml:space="preserve"> </v>
      </c>
      <c r="U22" s="265">
        <f t="shared" si="18"/>
        <v>0</v>
      </c>
      <c r="V22" s="237" t="str">
        <f t="shared" si="12"/>
        <v xml:space="preserve"> </v>
      </c>
      <c r="W22" s="265">
        <f t="shared" si="19"/>
        <v>0</v>
      </c>
      <c r="X22" s="237" t="str">
        <f t="shared" si="13"/>
        <v xml:space="preserve"> </v>
      </c>
      <c r="Y22" s="265">
        <f t="shared" si="20"/>
        <v>0</v>
      </c>
      <c r="Z22" s="237" t="str">
        <f t="shared" si="14"/>
        <v xml:space="preserve"> </v>
      </c>
      <c r="AA22" s="265">
        <f t="shared" si="21"/>
        <v>0</v>
      </c>
      <c r="AB22" s="237" t="str">
        <f t="shared" si="15"/>
        <v xml:space="preserve"> </v>
      </c>
      <c r="AC22" s="265">
        <f t="shared" si="22"/>
        <v>0</v>
      </c>
      <c r="AD22" s="49"/>
    </row>
    <row r="23" spans="1:30" x14ac:dyDescent="0.25">
      <c r="A23" s="52" t="s">
        <v>28</v>
      </c>
      <c r="B23" t="s">
        <v>39</v>
      </c>
      <c r="C23" t="s">
        <v>38</v>
      </c>
      <c r="D23" s="40"/>
      <c r="E23" s="287"/>
      <c r="F23" s="292"/>
      <c r="G23" s="287"/>
      <c r="H23" s="291"/>
      <c r="I23" s="287"/>
      <c r="J23" s="291"/>
      <c r="K23" s="287"/>
      <c r="L23" s="291"/>
      <c r="M23" s="287"/>
      <c r="N23" s="291"/>
      <c r="O23" s="287"/>
      <c r="P23" s="291"/>
      <c r="Q23" s="267" t="s">
        <v>213</v>
      </c>
      <c r="R23" s="237" t="str">
        <f t="shared" si="16"/>
        <v xml:space="preserve"> </v>
      </c>
      <c r="S23" s="265">
        <f t="shared" si="17"/>
        <v>0</v>
      </c>
      <c r="T23" s="237" t="str">
        <f t="shared" si="11"/>
        <v xml:space="preserve"> </v>
      </c>
      <c r="U23" s="265">
        <f t="shared" si="18"/>
        <v>0</v>
      </c>
      <c r="V23" s="237" t="str">
        <f t="shared" si="12"/>
        <v xml:space="preserve"> </v>
      </c>
      <c r="W23" s="265">
        <f t="shared" si="19"/>
        <v>0</v>
      </c>
      <c r="X23" s="237" t="str">
        <f t="shared" si="13"/>
        <v xml:space="preserve"> </v>
      </c>
      <c r="Y23" s="265">
        <f t="shared" si="20"/>
        <v>0</v>
      </c>
      <c r="Z23" s="237" t="str">
        <f t="shared" si="14"/>
        <v xml:space="preserve"> </v>
      </c>
      <c r="AA23" s="265">
        <f t="shared" si="21"/>
        <v>0</v>
      </c>
      <c r="AB23" s="237" t="str">
        <f t="shared" si="15"/>
        <v xml:space="preserve"> </v>
      </c>
      <c r="AC23" s="265">
        <f t="shared" si="22"/>
        <v>0</v>
      </c>
      <c r="AD23" s="49"/>
    </row>
    <row r="24" spans="1:30" x14ac:dyDescent="0.25">
      <c r="A24" s="52" t="s">
        <v>58</v>
      </c>
      <c r="B24" t="s">
        <v>39</v>
      </c>
      <c r="C24" t="s">
        <v>38</v>
      </c>
      <c r="D24" s="40"/>
      <c r="E24" s="287"/>
      <c r="F24" s="292"/>
      <c r="G24" s="287"/>
      <c r="H24" s="292"/>
      <c r="I24" s="287"/>
      <c r="J24" s="292"/>
      <c r="K24" s="287"/>
      <c r="L24" s="292"/>
      <c r="M24" s="287"/>
      <c r="N24" s="292"/>
      <c r="O24" s="287"/>
      <c r="P24" s="291"/>
      <c r="Q24" s="267" t="s">
        <v>171</v>
      </c>
      <c r="R24" s="237" t="str">
        <f t="shared" si="16"/>
        <v xml:space="preserve"> </v>
      </c>
      <c r="S24" s="265">
        <f t="shared" si="17"/>
        <v>0</v>
      </c>
      <c r="T24" s="237" t="str">
        <f t="shared" si="11"/>
        <v xml:space="preserve"> </v>
      </c>
      <c r="U24" s="265">
        <f t="shared" si="18"/>
        <v>0</v>
      </c>
      <c r="V24" s="237" t="str">
        <f t="shared" si="12"/>
        <v xml:space="preserve"> </v>
      </c>
      <c r="W24" s="265">
        <f t="shared" si="19"/>
        <v>0</v>
      </c>
      <c r="X24" s="237" t="str">
        <f t="shared" si="13"/>
        <v xml:space="preserve"> </v>
      </c>
      <c r="Y24" s="265">
        <f t="shared" si="20"/>
        <v>0</v>
      </c>
      <c r="Z24" s="237" t="str">
        <f t="shared" si="14"/>
        <v xml:space="preserve"> </v>
      </c>
      <c r="AA24" s="265">
        <f t="shared" si="21"/>
        <v>0</v>
      </c>
      <c r="AB24" s="237" t="str">
        <f t="shared" si="15"/>
        <v xml:space="preserve"> </v>
      </c>
      <c r="AC24" s="265">
        <f t="shared" si="22"/>
        <v>0</v>
      </c>
      <c r="AD24" s="49"/>
    </row>
    <row r="25" spans="1:30" x14ac:dyDescent="0.25">
      <c r="A25" s="52" t="s">
        <v>57</v>
      </c>
      <c r="B25" t="s">
        <v>39</v>
      </c>
      <c r="C25" t="s">
        <v>38</v>
      </c>
      <c r="D25" s="40"/>
      <c r="E25" s="287"/>
      <c r="F25" s="292"/>
      <c r="G25" s="287"/>
      <c r="H25" s="292"/>
      <c r="I25" s="287"/>
      <c r="J25" s="292"/>
      <c r="K25" s="287"/>
      <c r="L25" s="292"/>
      <c r="M25" s="287"/>
      <c r="N25" s="292"/>
      <c r="O25" s="287"/>
      <c r="P25" s="291"/>
      <c r="Q25" s="267" t="s">
        <v>171</v>
      </c>
      <c r="R25" s="237" t="str">
        <f t="shared" si="16"/>
        <v xml:space="preserve"> </v>
      </c>
      <c r="S25" s="265">
        <f t="shared" si="17"/>
        <v>0</v>
      </c>
      <c r="T25" s="237" t="str">
        <f t="shared" si="11"/>
        <v xml:space="preserve"> </v>
      </c>
      <c r="U25" s="265">
        <f t="shared" si="18"/>
        <v>0</v>
      </c>
      <c r="V25" s="237" t="str">
        <f t="shared" si="12"/>
        <v xml:space="preserve"> </v>
      </c>
      <c r="W25" s="265">
        <f t="shared" si="19"/>
        <v>0</v>
      </c>
      <c r="X25" s="237" t="str">
        <f t="shared" si="13"/>
        <v xml:space="preserve"> </v>
      </c>
      <c r="Y25" s="265">
        <f t="shared" si="20"/>
        <v>0</v>
      </c>
      <c r="Z25" s="237" t="str">
        <f t="shared" si="14"/>
        <v xml:space="preserve"> </v>
      </c>
      <c r="AA25" s="265">
        <f t="shared" si="21"/>
        <v>0</v>
      </c>
      <c r="AB25" s="237" t="str">
        <f t="shared" si="15"/>
        <v xml:space="preserve"> </v>
      </c>
      <c r="AC25" s="265">
        <f t="shared" si="22"/>
        <v>0</v>
      </c>
      <c r="AD25" s="49"/>
    </row>
    <row r="26" spans="1:30" x14ac:dyDescent="0.25">
      <c r="A26" s="52" t="s">
        <v>56</v>
      </c>
      <c r="B26" t="s">
        <v>39</v>
      </c>
      <c r="C26" t="s">
        <v>38</v>
      </c>
      <c r="D26" s="40"/>
      <c r="E26" s="287"/>
      <c r="F26" s="292"/>
      <c r="G26" s="287"/>
      <c r="H26" s="292"/>
      <c r="I26" s="287"/>
      <c r="J26" s="292"/>
      <c r="K26" s="287"/>
      <c r="L26" s="292"/>
      <c r="M26" s="287"/>
      <c r="N26" s="292"/>
      <c r="O26" s="287"/>
      <c r="P26" s="291"/>
      <c r="Q26" s="267" t="s">
        <v>205</v>
      </c>
      <c r="R26" s="237" t="str">
        <f t="shared" si="16"/>
        <v xml:space="preserve"> </v>
      </c>
      <c r="S26" s="265">
        <f t="shared" si="17"/>
        <v>0</v>
      </c>
      <c r="T26" s="237" t="str">
        <f t="shared" si="11"/>
        <v xml:space="preserve"> </v>
      </c>
      <c r="U26" s="265">
        <f t="shared" si="18"/>
        <v>0</v>
      </c>
      <c r="V26" s="237" t="str">
        <f t="shared" si="12"/>
        <v xml:space="preserve"> </v>
      </c>
      <c r="W26" s="265">
        <f t="shared" si="19"/>
        <v>0</v>
      </c>
      <c r="X26" s="237" t="str">
        <f t="shared" si="13"/>
        <v xml:space="preserve"> </v>
      </c>
      <c r="Y26" s="265">
        <f t="shared" si="20"/>
        <v>0</v>
      </c>
      <c r="Z26" s="237" t="str">
        <f t="shared" si="14"/>
        <v xml:space="preserve"> </v>
      </c>
      <c r="AA26" s="265">
        <f t="shared" si="21"/>
        <v>0</v>
      </c>
      <c r="AB26" s="237" t="str">
        <f t="shared" si="15"/>
        <v xml:space="preserve"> </v>
      </c>
      <c r="AC26" s="265">
        <f t="shared" si="22"/>
        <v>0</v>
      </c>
      <c r="AD26" s="49"/>
    </row>
    <row r="27" spans="1:30" x14ac:dyDescent="0.25">
      <c r="A27" s="52" t="s">
        <v>55</v>
      </c>
      <c r="B27" t="s">
        <v>39</v>
      </c>
      <c r="C27" t="s">
        <v>38</v>
      </c>
      <c r="D27" s="40"/>
      <c r="E27" s="287"/>
      <c r="F27" s="292"/>
      <c r="G27" s="287"/>
      <c r="H27" s="292"/>
      <c r="I27" s="287"/>
      <c r="J27" s="292"/>
      <c r="K27" s="287"/>
      <c r="L27" s="292"/>
      <c r="M27" s="287"/>
      <c r="N27" s="292"/>
      <c r="O27" s="287"/>
      <c r="P27" s="291"/>
      <c r="Q27" s="267" t="s">
        <v>171</v>
      </c>
      <c r="R27" s="237" t="str">
        <f t="shared" si="16"/>
        <v xml:space="preserve"> </v>
      </c>
      <c r="S27" s="265">
        <f t="shared" si="17"/>
        <v>0</v>
      </c>
      <c r="T27" s="237" t="str">
        <f t="shared" si="11"/>
        <v xml:space="preserve"> </v>
      </c>
      <c r="U27" s="265">
        <f t="shared" si="18"/>
        <v>0</v>
      </c>
      <c r="V27" s="237" t="str">
        <f t="shared" si="12"/>
        <v xml:space="preserve"> </v>
      </c>
      <c r="W27" s="265">
        <f t="shared" si="19"/>
        <v>0</v>
      </c>
      <c r="X27" s="237" t="str">
        <f t="shared" si="13"/>
        <v xml:space="preserve"> </v>
      </c>
      <c r="Y27" s="265">
        <f t="shared" si="20"/>
        <v>0</v>
      </c>
      <c r="Z27" s="237" t="str">
        <f t="shared" si="14"/>
        <v xml:space="preserve"> </v>
      </c>
      <c r="AA27" s="265">
        <f t="shared" si="21"/>
        <v>0</v>
      </c>
      <c r="AB27" s="237" t="str">
        <f t="shared" si="15"/>
        <v xml:space="preserve"> </v>
      </c>
      <c r="AC27" s="265">
        <f t="shared" si="22"/>
        <v>0</v>
      </c>
      <c r="AD27" s="49"/>
    </row>
    <row r="28" spans="1:30" x14ac:dyDescent="0.25">
      <c r="A28" s="52" t="s">
        <v>32</v>
      </c>
      <c r="B28" t="s">
        <v>39</v>
      </c>
      <c r="C28" t="s">
        <v>38</v>
      </c>
      <c r="D28" s="40"/>
      <c r="E28" s="287"/>
      <c r="F28" s="292"/>
      <c r="G28" s="287"/>
      <c r="H28" s="292"/>
      <c r="I28" s="287"/>
      <c r="J28" s="292"/>
      <c r="K28" s="287"/>
      <c r="L28" s="292"/>
      <c r="M28" s="287"/>
      <c r="N28" s="292"/>
      <c r="O28" s="287"/>
      <c r="P28" s="291"/>
      <c r="Q28" s="267" t="s">
        <v>212</v>
      </c>
      <c r="R28" s="237" t="str">
        <f t="shared" si="16"/>
        <v xml:space="preserve"> </v>
      </c>
      <c r="S28" s="265">
        <f t="shared" si="17"/>
        <v>0</v>
      </c>
      <c r="T28" s="237" t="str">
        <f t="shared" si="11"/>
        <v xml:space="preserve"> </v>
      </c>
      <c r="U28" s="265">
        <f t="shared" si="18"/>
        <v>0</v>
      </c>
      <c r="V28" s="237" t="str">
        <f t="shared" si="12"/>
        <v xml:space="preserve"> </v>
      </c>
      <c r="W28" s="265">
        <f t="shared" si="19"/>
        <v>0</v>
      </c>
      <c r="X28" s="237" t="str">
        <f t="shared" si="13"/>
        <v xml:space="preserve"> </v>
      </c>
      <c r="Y28" s="265">
        <f t="shared" si="20"/>
        <v>0</v>
      </c>
      <c r="Z28" s="237" t="str">
        <f t="shared" si="14"/>
        <v xml:space="preserve"> </v>
      </c>
      <c r="AA28" s="265">
        <f t="shared" si="21"/>
        <v>0</v>
      </c>
      <c r="AB28" s="237" t="str">
        <f t="shared" si="15"/>
        <v xml:space="preserve"> </v>
      </c>
      <c r="AC28" s="265">
        <f t="shared" si="22"/>
        <v>0</v>
      </c>
      <c r="AD28" s="49"/>
    </row>
    <row r="29" spans="1:30" x14ac:dyDescent="0.25">
      <c r="A29" s="52" t="s">
        <v>54</v>
      </c>
      <c r="B29" t="s">
        <v>39</v>
      </c>
      <c r="C29" t="s">
        <v>38</v>
      </c>
      <c r="D29" s="40"/>
      <c r="E29" s="287"/>
      <c r="F29" s="292"/>
      <c r="G29" s="287"/>
      <c r="H29" s="291"/>
      <c r="I29" s="287"/>
      <c r="J29" s="291"/>
      <c r="K29" s="287"/>
      <c r="L29" s="291"/>
      <c r="M29" s="287"/>
      <c r="N29" s="291"/>
      <c r="O29" s="287"/>
      <c r="P29" s="291"/>
      <c r="Q29" s="267" t="s">
        <v>171</v>
      </c>
      <c r="R29" s="237" t="str">
        <f t="shared" si="16"/>
        <v xml:space="preserve"> </v>
      </c>
      <c r="S29" s="265">
        <f t="shared" si="17"/>
        <v>0</v>
      </c>
      <c r="T29" s="237" t="str">
        <f t="shared" si="11"/>
        <v xml:space="preserve"> </v>
      </c>
      <c r="U29" s="265">
        <f t="shared" si="18"/>
        <v>0</v>
      </c>
      <c r="V29" s="237" t="str">
        <f t="shared" si="12"/>
        <v xml:space="preserve"> </v>
      </c>
      <c r="W29" s="265">
        <f t="shared" si="19"/>
        <v>0</v>
      </c>
      <c r="X29" s="237" t="str">
        <f t="shared" si="13"/>
        <v xml:space="preserve"> </v>
      </c>
      <c r="Y29" s="265">
        <f t="shared" si="20"/>
        <v>0</v>
      </c>
      <c r="Z29" s="237" t="str">
        <f t="shared" si="14"/>
        <v xml:space="preserve"> </v>
      </c>
      <c r="AA29" s="265">
        <f t="shared" si="21"/>
        <v>0</v>
      </c>
      <c r="AB29" s="237" t="str">
        <f t="shared" si="15"/>
        <v xml:space="preserve"> </v>
      </c>
      <c r="AC29" s="265">
        <f t="shared" si="22"/>
        <v>0</v>
      </c>
      <c r="AD29" s="49"/>
    </row>
    <row r="30" spans="1:30" x14ac:dyDescent="0.25">
      <c r="A30" s="52" t="s">
        <v>53</v>
      </c>
      <c r="B30" t="s">
        <v>39</v>
      </c>
      <c r="C30" t="s">
        <v>38</v>
      </c>
      <c r="D30" s="40"/>
      <c r="E30" s="287"/>
      <c r="F30" s="292"/>
      <c r="G30" s="287"/>
      <c r="H30" s="291"/>
      <c r="I30" s="287"/>
      <c r="J30" s="291"/>
      <c r="K30" s="287"/>
      <c r="L30" s="291"/>
      <c r="M30" s="287"/>
      <c r="N30" s="291"/>
      <c r="O30" s="287"/>
      <c r="P30" s="291"/>
      <c r="Q30" s="267" t="s">
        <v>213</v>
      </c>
      <c r="R30" s="237" t="str">
        <f t="shared" si="16"/>
        <v xml:space="preserve"> </v>
      </c>
      <c r="S30" s="265">
        <f t="shared" si="17"/>
        <v>0</v>
      </c>
      <c r="T30" s="237" t="str">
        <f t="shared" si="11"/>
        <v xml:space="preserve"> </v>
      </c>
      <c r="U30" s="265">
        <f t="shared" si="18"/>
        <v>0</v>
      </c>
      <c r="V30" s="237" t="str">
        <f t="shared" si="12"/>
        <v xml:space="preserve"> </v>
      </c>
      <c r="W30" s="265">
        <f t="shared" si="19"/>
        <v>0</v>
      </c>
      <c r="X30" s="237" t="str">
        <f t="shared" si="13"/>
        <v xml:space="preserve"> </v>
      </c>
      <c r="Y30" s="265">
        <f t="shared" si="20"/>
        <v>0</v>
      </c>
      <c r="Z30" s="237" t="str">
        <f t="shared" si="14"/>
        <v xml:space="preserve"> </v>
      </c>
      <c r="AA30" s="265">
        <f t="shared" si="21"/>
        <v>0</v>
      </c>
      <c r="AB30" s="237" t="str">
        <f t="shared" si="15"/>
        <v xml:space="preserve"> </v>
      </c>
      <c r="AC30" s="265">
        <f t="shared" si="22"/>
        <v>0</v>
      </c>
      <c r="AD30" s="49"/>
    </row>
    <row r="31" spans="1:30" x14ac:dyDescent="0.25">
      <c r="A31" s="52" t="s">
        <v>52</v>
      </c>
      <c r="B31" t="s">
        <v>39</v>
      </c>
      <c r="C31" t="s">
        <v>38</v>
      </c>
      <c r="D31" s="40"/>
      <c r="E31" s="287"/>
      <c r="F31" s="292"/>
      <c r="G31" s="287"/>
      <c r="H31" s="292"/>
      <c r="I31" s="287"/>
      <c r="J31" s="292"/>
      <c r="K31" s="287"/>
      <c r="L31" s="292"/>
      <c r="M31" s="287"/>
      <c r="N31" s="292"/>
      <c r="O31" s="287"/>
      <c r="P31" s="291"/>
      <c r="Q31" s="267" t="s">
        <v>171</v>
      </c>
      <c r="R31" s="237" t="str">
        <f t="shared" si="16"/>
        <v xml:space="preserve"> </v>
      </c>
      <c r="S31" s="265">
        <f t="shared" si="17"/>
        <v>0</v>
      </c>
      <c r="T31" s="237" t="str">
        <f t="shared" si="11"/>
        <v xml:space="preserve"> </v>
      </c>
      <c r="U31" s="265">
        <f t="shared" si="18"/>
        <v>0</v>
      </c>
      <c r="V31" s="237" t="str">
        <f t="shared" si="12"/>
        <v xml:space="preserve"> </v>
      </c>
      <c r="W31" s="265">
        <f t="shared" si="19"/>
        <v>0</v>
      </c>
      <c r="X31" s="237" t="str">
        <f t="shared" si="13"/>
        <v xml:space="preserve"> </v>
      </c>
      <c r="Y31" s="265">
        <f t="shared" si="20"/>
        <v>0</v>
      </c>
      <c r="Z31" s="237" t="str">
        <f t="shared" si="14"/>
        <v xml:space="preserve"> </v>
      </c>
      <c r="AA31" s="265">
        <f t="shared" si="21"/>
        <v>0</v>
      </c>
      <c r="AB31" s="237" t="str">
        <f t="shared" si="15"/>
        <v xml:space="preserve"> </v>
      </c>
      <c r="AC31" s="265">
        <f t="shared" si="22"/>
        <v>0</v>
      </c>
      <c r="AD31" s="49"/>
    </row>
    <row r="32" spans="1:30" x14ac:dyDescent="0.25">
      <c r="A32" s="52" t="s">
        <v>27</v>
      </c>
      <c r="B32" t="s">
        <v>39</v>
      </c>
      <c r="C32" t="s">
        <v>38</v>
      </c>
      <c r="D32" s="40"/>
      <c r="E32" s="287"/>
      <c r="F32" s="292"/>
      <c r="G32" s="287"/>
      <c r="H32" s="291"/>
      <c r="I32" s="287"/>
      <c r="J32" s="291"/>
      <c r="K32" s="287"/>
      <c r="L32" s="291"/>
      <c r="M32" s="287"/>
      <c r="N32" s="291"/>
      <c r="O32" s="287"/>
      <c r="P32" s="291"/>
      <c r="Q32" s="267" t="s">
        <v>171</v>
      </c>
      <c r="R32" s="237" t="str">
        <f t="shared" si="16"/>
        <v xml:space="preserve"> </v>
      </c>
      <c r="S32" s="265">
        <f t="shared" si="17"/>
        <v>0</v>
      </c>
      <c r="T32" s="237" t="str">
        <f t="shared" si="11"/>
        <v xml:space="preserve"> </v>
      </c>
      <c r="U32" s="265">
        <f t="shared" si="18"/>
        <v>0</v>
      </c>
      <c r="V32" s="237" t="str">
        <f t="shared" si="12"/>
        <v xml:space="preserve"> </v>
      </c>
      <c r="W32" s="265">
        <f t="shared" si="19"/>
        <v>0</v>
      </c>
      <c r="X32" s="237" t="str">
        <f t="shared" si="13"/>
        <v xml:space="preserve"> </v>
      </c>
      <c r="Y32" s="265">
        <f t="shared" si="20"/>
        <v>0</v>
      </c>
      <c r="Z32" s="237" t="str">
        <f t="shared" si="14"/>
        <v xml:space="preserve"> </v>
      </c>
      <c r="AA32" s="265">
        <f t="shared" si="21"/>
        <v>0</v>
      </c>
      <c r="AB32" s="237" t="str">
        <f t="shared" si="15"/>
        <v xml:space="preserve"> </v>
      </c>
      <c r="AC32" s="265">
        <f t="shared" si="22"/>
        <v>0</v>
      </c>
      <c r="AD32" s="49"/>
    </row>
    <row r="33" spans="1:30" x14ac:dyDescent="0.25">
      <c r="A33" s="52" t="s">
        <v>51</v>
      </c>
      <c r="B33" t="s">
        <v>39</v>
      </c>
      <c r="C33" t="s">
        <v>38</v>
      </c>
      <c r="D33" s="40"/>
      <c r="E33" s="287"/>
      <c r="F33" s="292"/>
      <c r="G33" s="287"/>
      <c r="H33" s="291"/>
      <c r="I33" s="287"/>
      <c r="J33" s="291"/>
      <c r="K33" s="287"/>
      <c r="L33" s="291"/>
      <c r="M33" s="287"/>
      <c r="N33" s="291"/>
      <c r="O33" s="287"/>
      <c r="P33" s="291"/>
      <c r="Q33" s="267" t="s">
        <v>213</v>
      </c>
      <c r="R33" s="237" t="str">
        <f t="shared" si="16"/>
        <v xml:space="preserve"> </v>
      </c>
      <c r="S33" s="265">
        <f t="shared" si="17"/>
        <v>0</v>
      </c>
      <c r="T33" s="237" t="str">
        <f t="shared" si="11"/>
        <v xml:space="preserve"> </v>
      </c>
      <c r="U33" s="265">
        <f t="shared" si="18"/>
        <v>0</v>
      </c>
      <c r="V33" s="237" t="str">
        <f t="shared" si="12"/>
        <v xml:space="preserve"> </v>
      </c>
      <c r="W33" s="265">
        <f t="shared" si="19"/>
        <v>0</v>
      </c>
      <c r="X33" s="237" t="str">
        <f t="shared" si="13"/>
        <v xml:space="preserve"> </v>
      </c>
      <c r="Y33" s="265">
        <f t="shared" si="20"/>
        <v>0</v>
      </c>
      <c r="Z33" s="237" t="str">
        <f t="shared" si="14"/>
        <v xml:space="preserve"> </v>
      </c>
      <c r="AA33" s="265">
        <f t="shared" si="21"/>
        <v>0</v>
      </c>
      <c r="AB33" s="237" t="str">
        <f t="shared" si="15"/>
        <v xml:space="preserve"> </v>
      </c>
      <c r="AC33" s="265">
        <f t="shared" si="22"/>
        <v>0</v>
      </c>
      <c r="AD33" s="49"/>
    </row>
    <row r="34" spans="1:30" x14ac:dyDescent="0.25">
      <c r="A34" s="52" t="s">
        <v>50</v>
      </c>
      <c r="B34" t="s">
        <v>39</v>
      </c>
      <c r="C34" t="s">
        <v>38</v>
      </c>
      <c r="D34" s="40"/>
      <c r="E34" s="287"/>
      <c r="F34" s="292"/>
      <c r="G34" s="287"/>
      <c r="H34" s="292"/>
      <c r="I34" s="287"/>
      <c r="J34" s="292"/>
      <c r="K34" s="287"/>
      <c r="L34" s="292"/>
      <c r="M34" s="287"/>
      <c r="N34" s="292"/>
      <c r="O34" s="287"/>
      <c r="P34" s="291"/>
      <c r="Q34" s="267" t="s">
        <v>171</v>
      </c>
      <c r="R34" s="237" t="str">
        <f t="shared" si="16"/>
        <v xml:space="preserve"> </v>
      </c>
      <c r="S34" s="265">
        <f t="shared" si="17"/>
        <v>0</v>
      </c>
      <c r="T34" s="237" t="str">
        <f t="shared" si="11"/>
        <v xml:space="preserve"> </v>
      </c>
      <c r="U34" s="265">
        <f t="shared" si="18"/>
        <v>0</v>
      </c>
      <c r="V34" s="237" t="str">
        <f t="shared" si="12"/>
        <v xml:space="preserve"> </v>
      </c>
      <c r="W34" s="265">
        <f t="shared" si="19"/>
        <v>0</v>
      </c>
      <c r="X34" s="237" t="str">
        <f t="shared" si="13"/>
        <v xml:space="preserve"> </v>
      </c>
      <c r="Y34" s="265">
        <f t="shared" si="20"/>
        <v>0</v>
      </c>
      <c r="Z34" s="237" t="str">
        <f t="shared" si="14"/>
        <v xml:space="preserve"> </v>
      </c>
      <c r="AA34" s="265">
        <f t="shared" si="21"/>
        <v>0</v>
      </c>
      <c r="AB34" s="237" t="str">
        <f t="shared" si="15"/>
        <v xml:space="preserve"> </v>
      </c>
      <c r="AC34" s="265">
        <f t="shared" si="22"/>
        <v>0</v>
      </c>
      <c r="AD34" s="49"/>
    </row>
    <row r="35" spans="1:30" x14ac:dyDescent="0.25">
      <c r="A35" s="52" t="s">
        <v>49</v>
      </c>
      <c r="B35" t="s">
        <v>39</v>
      </c>
      <c r="C35" t="s">
        <v>38</v>
      </c>
      <c r="D35" s="40"/>
      <c r="E35" s="287"/>
      <c r="F35" s="292"/>
      <c r="G35" s="287"/>
      <c r="H35" s="292"/>
      <c r="I35" s="287"/>
      <c r="J35" s="292"/>
      <c r="K35" s="287"/>
      <c r="L35" s="292"/>
      <c r="M35" s="287"/>
      <c r="N35" s="292"/>
      <c r="O35" s="287"/>
      <c r="P35" s="291"/>
      <c r="Q35" s="267" t="s">
        <v>171</v>
      </c>
      <c r="R35" s="237" t="str">
        <f t="shared" si="16"/>
        <v xml:space="preserve"> </v>
      </c>
      <c r="S35" s="265">
        <f t="shared" si="17"/>
        <v>0</v>
      </c>
      <c r="T35" s="237" t="str">
        <f t="shared" si="11"/>
        <v xml:space="preserve"> </v>
      </c>
      <c r="U35" s="265">
        <f t="shared" si="18"/>
        <v>0</v>
      </c>
      <c r="V35" s="237" t="str">
        <f t="shared" si="12"/>
        <v xml:space="preserve"> </v>
      </c>
      <c r="W35" s="265">
        <f t="shared" si="19"/>
        <v>0</v>
      </c>
      <c r="X35" s="237" t="str">
        <f t="shared" si="13"/>
        <v xml:space="preserve"> </v>
      </c>
      <c r="Y35" s="265">
        <f t="shared" si="20"/>
        <v>0</v>
      </c>
      <c r="Z35" s="237" t="str">
        <f t="shared" si="14"/>
        <v xml:space="preserve"> </v>
      </c>
      <c r="AA35" s="265">
        <f t="shared" si="21"/>
        <v>0</v>
      </c>
      <c r="AB35" s="237" t="str">
        <f t="shared" si="15"/>
        <v xml:space="preserve"> </v>
      </c>
      <c r="AC35" s="265">
        <f t="shared" si="22"/>
        <v>0</v>
      </c>
      <c r="AD35" s="49"/>
    </row>
    <row r="36" spans="1:30" x14ac:dyDescent="0.25">
      <c r="A36" s="52" t="s">
        <v>26</v>
      </c>
      <c r="B36" t="s">
        <v>39</v>
      </c>
      <c r="C36" t="s">
        <v>38</v>
      </c>
      <c r="D36" s="40"/>
      <c r="E36" s="287"/>
      <c r="F36" s="292"/>
      <c r="G36" s="287"/>
      <c r="H36" s="291"/>
      <c r="I36" s="287"/>
      <c r="J36" s="291"/>
      <c r="K36" s="287"/>
      <c r="L36" s="291"/>
      <c r="M36" s="287"/>
      <c r="N36" s="291"/>
      <c r="O36" s="287"/>
      <c r="P36" s="291"/>
      <c r="Q36" s="267" t="s">
        <v>171</v>
      </c>
      <c r="R36" s="237" t="str">
        <f t="shared" si="16"/>
        <v xml:space="preserve"> </v>
      </c>
      <c r="S36" s="265">
        <f t="shared" si="17"/>
        <v>0</v>
      </c>
      <c r="T36" s="237" t="str">
        <f t="shared" si="11"/>
        <v xml:space="preserve"> </v>
      </c>
      <c r="U36" s="265">
        <f t="shared" si="18"/>
        <v>0</v>
      </c>
      <c r="V36" s="237" t="str">
        <f t="shared" si="12"/>
        <v xml:space="preserve"> </v>
      </c>
      <c r="W36" s="265">
        <f t="shared" si="19"/>
        <v>0</v>
      </c>
      <c r="X36" s="237" t="str">
        <f t="shared" si="13"/>
        <v xml:space="preserve"> </v>
      </c>
      <c r="Y36" s="265">
        <f t="shared" si="20"/>
        <v>0</v>
      </c>
      <c r="Z36" s="237" t="str">
        <f t="shared" si="14"/>
        <v xml:space="preserve"> </v>
      </c>
      <c r="AA36" s="265">
        <f t="shared" si="21"/>
        <v>0</v>
      </c>
      <c r="AB36" s="237" t="str">
        <f t="shared" si="15"/>
        <v xml:space="preserve"> </v>
      </c>
      <c r="AC36" s="265">
        <f t="shared" si="22"/>
        <v>0</v>
      </c>
      <c r="AD36" s="49"/>
    </row>
    <row r="37" spans="1:30" x14ac:dyDescent="0.25">
      <c r="A37" s="52" t="s">
        <v>31</v>
      </c>
      <c r="B37" t="s">
        <v>39</v>
      </c>
      <c r="C37" t="s">
        <v>38</v>
      </c>
      <c r="D37" s="40"/>
      <c r="E37" s="287"/>
      <c r="F37" s="292"/>
      <c r="G37" s="287"/>
      <c r="H37" s="292"/>
      <c r="I37" s="287"/>
      <c r="J37" s="292"/>
      <c r="K37" s="287"/>
      <c r="L37" s="292"/>
      <c r="M37" s="287"/>
      <c r="N37" s="292"/>
      <c r="O37" s="287"/>
      <c r="P37" s="291"/>
      <c r="Q37" s="267" t="s">
        <v>212</v>
      </c>
      <c r="R37" s="237" t="str">
        <f t="shared" si="16"/>
        <v xml:space="preserve"> </v>
      </c>
      <c r="S37" s="265">
        <f t="shared" si="17"/>
        <v>0</v>
      </c>
      <c r="T37" s="237" t="str">
        <f t="shared" si="11"/>
        <v xml:space="preserve"> </v>
      </c>
      <c r="U37" s="265">
        <f t="shared" si="18"/>
        <v>0</v>
      </c>
      <c r="V37" s="237" t="str">
        <f t="shared" si="12"/>
        <v xml:space="preserve"> </v>
      </c>
      <c r="W37" s="265">
        <f t="shared" si="19"/>
        <v>0</v>
      </c>
      <c r="X37" s="237" t="str">
        <f t="shared" si="13"/>
        <v xml:space="preserve"> </v>
      </c>
      <c r="Y37" s="265">
        <f t="shared" si="20"/>
        <v>0</v>
      </c>
      <c r="Z37" s="237" t="str">
        <f t="shared" si="14"/>
        <v xml:space="preserve"> </v>
      </c>
      <c r="AA37" s="265">
        <f t="shared" si="21"/>
        <v>0</v>
      </c>
      <c r="AB37" s="237" t="str">
        <f t="shared" si="15"/>
        <v xml:space="preserve"> </v>
      </c>
      <c r="AC37" s="265">
        <f t="shared" si="22"/>
        <v>0</v>
      </c>
      <c r="AD37" s="49"/>
    </row>
    <row r="38" spans="1:30" x14ac:dyDescent="0.25">
      <c r="A38" s="52" t="s">
        <v>48</v>
      </c>
      <c r="B38" t="s">
        <v>39</v>
      </c>
      <c r="C38" t="s">
        <v>38</v>
      </c>
      <c r="D38" s="40"/>
      <c r="E38" s="287"/>
      <c r="F38" s="292"/>
      <c r="G38" s="287"/>
      <c r="H38" s="291"/>
      <c r="I38" s="287"/>
      <c r="J38" s="291"/>
      <c r="K38" s="287"/>
      <c r="L38" s="291"/>
      <c r="M38" s="287"/>
      <c r="N38" s="291"/>
      <c r="O38" s="287"/>
      <c r="P38" s="291"/>
      <c r="Q38" s="267" t="s">
        <v>213</v>
      </c>
      <c r="R38" s="237" t="str">
        <f t="shared" si="16"/>
        <v xml:space="preserve"> </v>
      </c>
      <c r="S38" s="265">
        <f t="shared" si="17"/>
        <v>0</v>
      </c>
      <c r="T38" s="237" t="str">
        <f t="shared" si="11"/>
        <v xml:space="preserve"> </v>
      </c>
      <c r="U38" s="265">
        <f t="shared" si="18"/>
        <v>0</v>
      </c>
      <c r="V38" s="237" t="str">
        <f t="shared" si="12"/>
        <v xml:space="preserve"> </v>
      </c>
      <c r="W38" s="265">
        <f t="shared" si="19"/>
        <v>0</v>
      </c>
      <c r="X38" s="237" t="str">
        <f t="shared" si="13"/>
        <v xml:space="preserve"> </v>
      </c>
      <c r="Y38" s="265">
        <f t="shared" si="20"/>
        <v>0</v>
      </c>
      <c r="Z38" s="237" t="str">
        <f t="shared" si="14"/>
        <v xml:space="preserve"> </v>
      </c>
      <c r="AA38" s="265">
        <f t="shared" si="21"/>
        <v>0</v>
      </c>
      <c r="AB38" s="237" t="str">
        <f t="shared" si="15"/>
        <v xml:space="preserve"> </v>
      </c>
      <c r="AC38" s="265">
        <f t="shared" si="22"/>
        <v>0</v>
      </c>
      <c r="AD38" s="49"/>
    </row>
    <row r="39" spans="1:30" x14ac:dyDescent="0.25">
      <c r="A39" s="52" t="s">
        <v>30</v>
      </c>
      <c r="B39" t="s">
        <v>39</v>
      </c>
      <c r="C39" t="s">
        <v>38</v>
      </c>
      <c r="D39" s="40"/>
      <c r="E39" s="287"/>
      <c r="F39" s="292"/>
      <c r="G39" s="287"/>
      <c r="H39" s="292"/>
      <c r="I39" s="287"/>
      <c r="J39" s="292"/>
      <c r="K39" s="287"/>
      <c r="L39" s="292"/>
      <c r="M39" s="287"/>
      <c r="N39" s="292"/>
      <c r="O39" s="287"/>
      <c r="P39" s="291"/>
      <c r="Q39" s="267" t="s">
        <v>212</v>
      </c>
      <c r="R39" s="237" t="str">
        <f t="shared" si="16"/>
        <v xml:space="preserve"> </v>
      </c>
      <c r="S39" s="265">
        <f t="shared" si="17"/>
        <v>0</v>
      </c>
      <c r="T39" s="237" t="str">
        <f t="shared" si="11"/>
        <v xml:space="preserve"> </v>
      </c>
      <c r="U39" s="265">
        <f t="shared" si="18"/>
        <v>0</v>
      </c>
      <c r="V39" s="237" t="str">
        <f t="shared" si="12"/>
        <v xml:space="preserve"> </v>
      </c>
      <c r="W39" s="265">
        <f t="shared" si="19"/>
        <v>0</v>
      </c>
      <c r="X39" s="237" t="str">
        <f t="shared" si="13"/>
        <v xml:space="preserve"> </v>
      </c>
      <c r="Y39" s="265">
        <f t="shared" si="20"/>
        <v>0</v>
      </c>
      <c r="Z39" s="237" t="str">
        <f t="shared" si="14"/>
        <v xml:space="preserve"> </v>
      </c>
      <c r="AA39" s="265">
        <f t="shared" si="21"/>
        <v>0</v>
      </c>
      <c r="AB39" s="237" t="str">
        <f t="shared" si="15"/>
        <v xml:space="preserve"> </v>
      </c>
      <c r="AC39" s="265">
        <f t="shared" si="22"/>
        <v>0</v>
      </c>
      <c r="AD39" s="49"/>
    </row>
    <row r="40" spans="1:30" x14ac:dyDescent="0.25">
      <c r="A40" s="52" t="s">
        <v>47</v>
      </c>
      <c r="B40" t="s">
        <v>39</v>
      </c>
      <c r="C40" t="s">
        <v>38</v>
      </c>
      <c r="D40" s="40"/>
      <c r="E40" s="287"/>
      <c r="F40" s="292"/>
      <c r="G40" s="287"/>
      <c r="H40" s="291"/>
      <c r="I40" s="287"/>
      <c r="J40" s="291"/>
      <c r="K40" s="287"/>
      <c r="L40" s="291"/>
      <c r="M40" s="287"/>
      <c r="N40" s="291"/>
      <c r="O40" s="287"/>
      <c r="P40" s="291"/>
      <c r="Q40" s="267" t="s">
        <v>213</v>
      </c>
      <c r="R40" s="237" t="str">
        <f t="shared" si="16"/>
        <v xml:space="preserve"> </v>
      </c>
      <c r="S40" s="265">
        <f t="shared" si="17"/>
        <v>0</v>
      </c>
      <c r="T40" s="237" t="str">
        <f t="shared" si="11"/>
        <v xml:space="preserve"> </v>
      </c>
      <c r="U40" s="265">
        <f t="shared" si="18"/>
        <v>0</v>
      </c>
      <c r="V40" s="237" t="str">
        <f t="shared" si="12"/>
        <v xml:space="preserve"> </v>
      </c>
      <c r="W40" s="265">
        <f t="shared" si="19"/>
        <v>0</v>
      </c>
      <c r="X40" s="237" t="str">
        <f t="shared" si="13"/>
        <v xml:space="preserve"> </v>
      </c>
      <c r="Y40" s="265">
        <f t="shared" si="20"/>
        <v>0</v>
      </c>
      <c r="Z40" s="237" t="str">
        <f t="shared" si="14"/>
        <v xml:space="preserve"> </v>
      </c>
      <c r="AA40" s="265">
        <f t="shared" si="21"/>
        <v>0</v>
      </c>
      <c r="AB40" s="237" t="str">
        <f t="shared" si="15"/>
        <v xml:space="preserve"> </v>
      </c>
      <c r="AC40" s="265">
        <f t="shared" si="22"/>
        <v>0</v>
      </c>
      <c r="AD40" s="49"/>
    </row>
    <row r="41" spans="1:30" x14ac:dyDescent="0.25">
      <c r="A41" s="52" t="s">
        <v>46</v>
      </c>
      <c r="B41" t="s">
        <v>39</v>
      </c>
      <c r="C41" t="s">
        <v>38</v>
      </c>
      <c r="D41" s="40"/>
      <c r="E41" s="287"/>
      <c r="F41" s="292"/>
      <c r="G41" s="287"/>
      <c r="H41" s="292"/>
      <c r="I41" s="287"/>
      <c r="J41" s="292"/>
      <c r="K41" s="287"/>
      <c r="L41" s="292"/>
      <c r="M41" s="287"/>
      <c r="N41" s="292"/>
      <c r="O41" s="287"/>
      <c r="P41" s="291"/>
      <c r="Q41" s="267" t="s">
        <v>171</v>
      </c>
      <c r="R41" s="237" t="str">
        <f t="shared" si="16"/>
        <v xml:space="preserve"> </v>
      </c>
      <c r="S41" s="265">
        <f t="shared" si="17"/>
        <v>0</v>
      </c>
      <c r="T41" s="237" t="str">
        <f t="shared" si="11"/>
        <v xml:space="preserve"> </v>
      </c>
      <c r="U41" s="265">
        <f t="shared" si="18"/>
        <v>0</v>
      </c>
      <c r="V41" s="237" t="str">
        <f t="shared" si="12"/>
        <v xml:space="preserve"> </v>
      </c>
      <c r="W41" s="265">
        <f t="shared" si="19"/>
        <v>0</v>
      </c>
      <c r="X41" s="237" t="str">
        <f t="shared" si="13"/>
        <v xml:space="preserve"> </v>
      </c>
      <c r="Y41" s="265">
        <f t="shared" si="20"/>
        <v>0</v>
      </c>
      <c r="Z41" s="237" t="str">
        <f t="shared" si="14"/>
        <v xml:space="preserve"> </v>
      </c>
      <c r="AA41" s="265">
        <f t="shared" si="21"/>
        <v>0</v>
      </c>
      <c r="AB41" s="237" t="str">
        <f t="shared" si="15"/>
        <v xml:space="preserve"> </v>
      </c>
      <c r="AC41" s="265">
        <f t="shared" si="22"/>
        <v>0</v>
      </c>
      <c r="AD41" s="49"/>
    </row>
    <row r="42" spans="1:30" x14ac:dyDescent="0.25">
      <c r="A42" s="52" t="s">
        <v>45</v>
      </c>
      <c r="B42" t="s">
        <v>39</v>
      </c>
      <c r="C42" t="s">
        <v>38</v>
      </c>
      <c r="D42" s="40"/>
      <c r="E42" s="287"/>
      <c r="F42" s="292"/>
      <c r="G42" s="287"/>
      <c r="H42" s="292"/>
      <c r="I42" s="287"/>
      <c r="J42" s="292"/>
      <c r="K42" s="287"/>
      <c r="L42" s="292"/>
      <c r="M42" s="287"/>
      <c r="N42" s="292"/>
      <c r="O42" s="287"/>
      <c r="P42" s="291"/>
      <c r="Q42" s="267" t="s">
        <v>171</v>
      </c>
      <c r="R42" s="237" t="str">
        <f t="shared" si="16"/>
        <v xml:space="preserve"> </v>
      </c>
      <c r="S42" s="265">
        <f t="shared" si="17"/>
        <v>0</v>
      </c>
      <c r="T42" s="237" t="str">
        <f t="shared" si="11"/>
        <v xml:space="preserve"> </v>
      </c>
      <c r="U42" s="265">
        <f t="shared" si="18"/>
        <v>0</v>
      </c>
      <c r="V42" s="237" t="str">
        <f t="shared" si="12"/>
        <v xml:space="preserve"> </v>
      </c>
      <c r="W42" s="265">
        <f t="shared" si="19"/>
        <v>0</v>
      </c>
      <c r="X42" s="237" t="str">
        <f t="shared" si="13"/>
        <v xml:space="preserve"> </v>
      </c>
      <c r="Y42" s="265">
        <f t="shared" si="20"/>
        <v>0</v>
      </c>
      <c r="Z42" s="237" t="str">
        <f t="shared" si="14"/>
        <v xml:space="preserve"> </v>
      </c>
      <c r="AA42" s="265">
        <f t="shared" si="21"/>
        <v>0</v>
      </c>
      <c r="AB42" s="237" t="str">
        <f t="shared" si="15"/>
        <v xml:space="preserve"> </v>
      </c>
      <c r="AC42" s="265">
        <f t="shared" si="22"/>
        <v>0</v>
      </c>
      <c r="AD42" s="49"/>
    </row>
    <row r="43" spans="1:30" x14ac:dyDescent="0.25">
      <c r="A43" s="52" t="s">
        <v>44</v>
      </c>
      <c r="B43" t="s">
        <v>39</v>
      </c>
      <c r="C43" t="s">
        <v>38</v>
      </c>
      <c r="D43" s="40"/>
      <c r="E43" s="287"/>
      <c r="F43" s="292"/>
      <c r="G43" s="287"/>
      <c r="H43" s="291"/>
      <c r="I43" s="287"/>
      <c r="J43" s="291"/>
      <c r="K43" s="287"/>
      <c r="L43" s="291"/>
      <c r="M43" s="287"/>
      <c r="N43" s="291"/>
      <c r="O43" s="287"/>
      <c r="P43" s="291"/>
      <c r="Q43" s="267" t="s">
        <v>171</v>
      </c>
      <c r="R43" s="237" t="str">
        <f t="shared" si="16"/>
        <v xml:space="preserve"> </v>
      </c>
      <c r="S43" s="265">
        <f t="shared" si="17"/>
        <v>0</v>
      </c>
      <c r="T43" s="237" t="str">
        <f t="shared" si="11"/>
        <v xml:space="preserve"> </v>
      </c>
      <c r="U43" s="265">
        <f t="shared" si="18"/>
        <v>0</v>
      </c>
      <c r="V43" s="237" t="str">
        <f t="shared" si="12"/>
        <v xml:space="preserve"> </v>
      </c>
      <c r="W43" s="265">
        <f t="shared" si="19"/>
        <v>0</v>
      </c>
      <c r="X43" s="237" t="str">
        <f t="shared" si="13"/>
        <v xml:space="preserve"> </v>
      </c>
      <c r="Y43" s="265">
        <f t="shared" si="20"/>
        <v>0</v>
      </c>
      <c r="Z43" s="237" t="str">
        <f t="shared" si="14"/>
        <v xml:space="preserve"> </v>
      </c>
      <c r="AA43" s="265">
        <f t="shared" si="21"/>
        <v>0</v>
      </c>
      <c r="AB43" s="237" t="str">
        <f t="shared" si="15"/>
        <v xml:space="preserve"> </v>
      </c>
      <c r="AC43" s="265">
        <f t="shared" si="22"/>
        <v>0</v>
      </c>
      <c r="AD43" s="49"/>
    </row>
    <row r="44" spans="1:30" x14ac:dyDescent="0.25">
      <c r="A44" s="52" t="s">
        <v>43</v>
      </c>
      <c r="B44" t="s">
        <v>39</v>
      </c>
      <c r="C44" t="s">
        <v>38</v>
      </c>
      <c r="D44" s="40"/>
      <c r="E44" s="287"/>
      <c r="F44" s="292"/>
      <c r="G44" s="287"/>
      <c r="H44" s="292"/>
      <c r="I44" s="287"/>
      <c r="J44" s="292"/>
      <c r="K44" s="287"/>
      <c r="L44" s="292"/>
      <c r="M44" s="287"/>
      <c r="N44" s="292"/>
      <c r="O44" s="287"/>
      <c r="P44" s="291"/>
      <c r="Q44" s="267" t="s">
        <v>171</v>
      </c>
      <c r="R44" s="237" t="str">
        <f t="shared" si="16"/>
        <v xml:space="preserve"> </v>
      </c>
      <c r="S44" s="265">
        <f t="shared" si="17"/>
        <v>0</v>
      </c>
      <c r="T44" s="237" t="str">
        <f t="shared" si="11"/>
        <v xml:space="preserve"> </v>
      </c>
      <c r="U44" s="265">
        <f t="shared" si="18"/>
        <v>0</v>
      </c>
      <c r="V44" s="237" t="str">
        <f t="shared" si="12"/>
        <v xml:space="preserve"> </v>
      </c>
      <c r="W44" s="265">
        <f t="shared" si="19"/>
        <v>0</v>
      </c>
      <c r="X44" s="237" t="str">
        <f t="shared" si="13"/>
        <v xml:space="preserve"> </v>
      </c>
      <c r="Y44" s="265">
        <f t="shared" si="20"/>
        <v>0</v>
      </c>
      <c r="Z44" s="237" t="str">
        <f t="shared" si="14"/>
        <v xml:space="preserve"> </v>
      </c>
      <c r="AA44" s="265">
        <f t="shared" si="21"/>
        <v>0</v>
      </c>
      <c r="AB44" s="237" t="str">
        <f t="shared" si="15"/>
        <v xml:space="preserve"> </v>
      </c>
      <c r="AC44" s="265">
        <f t="shared" si="22"/>
        <v>0</v>
      </c>
      <c r="AD44" s="49"/>
    </row>
    <row r="45" spans="1:30" x14ac:dyDescent="0.25">
      <c r="A45" s="52" t="s">
        <v>42</v>
      </c>
      <c r="B45" t="s">
        <v>39</v>
      </c>
      <c r="C45" t="s">
        <v>38</v>
      </c>
      <c r="D45" s="40"/>
      <c r="E45" s="287"/>
      <c r="F45" s="292"/>
      <c r="G45" s="287"/>
      <c r="H45" s="292"/>
      <c r="I45" s="287"/>
      <c r="J45" s="292"/>
      <c r="K45" s="287"/>
      <c r="L45" s="292"/>
      <c r="M45" s="287"/>
      <c r="N45" s="292"/>
      <c r="O45" s="287"/>
      <c r="P45" s="291"/>
      <c r="Q45" s="267" t="s">
        <v>171</v>
      </c>
      <c r="R45" s="237" t="str">
        <f t="shared" si="16"/>
        <v xml:space="preserve"> </v>
      </c>
      <c r="S45" s="265">
        <f t="shared" si="17"/>
        <v>0</v>
      </c>
      <c r="T45" s="237" t="str">
        <f t="shared" si="11"/>
        <v xml:space="preserve"> </v>
      </c>
      <c r="U45" s="265">
        <f t="shared" si="18"/>
        <v>0</v>
      </c>
      <c r="V45" s="237" t="str">
        <f t="shared" si="12"/>
        <v xml:space="preserve"> </v>
      </c>
      <c r="W45" s="265">
        <f t="shared" si="19"/>
        <v>0</v>
      </c>
      <c r="X45" s="237" t="str">
        <f t="shared" si="13"/>
        <v xml:space="preserve"> </v>
      </c>
      <c r="Y45" s="265">
        <f t="shared" si="20"/>
        <v>0</v>
      </c>
      <c r="Z45" s="237" t="str">
        <f t="shared" si="14"/>
        <v xml:space="preserve"> </v>
      </c>
      <c r="AA45" s="265">
        <f t="shared" si="21"/>
        <v>0</v>
      </c>
      <c r="AB45" s="237" t="str">
        <f t="shared" si="15"/>
        <v xml:space="preserve"> </v>
      </c>
      <c r="AC45" s="265">
        <f t="shared" si="22"/>
        <v>0</v>
      </c>
      <c r="AD45" s="49"/>
    </row>
    <row r="46" spans="1:30" x14ac:dyDescent="0.25">
      <c r="A46" s="52" t="s">
        <v>41</v>
      </c>
      <c r="B46" t="s">
        <v>39</v>
      </c>
      <c r="C46" t="s">
        <v>38</v>
      </c>
      <c r="D46" s="40"/>
      <c r="E46" s="287"/>
      <c r="F46" s="292"/>
      <c r="G46" s="287"/>
      <c r="H46" s="292"/>
      <c r="I46" s="287"/>
      <c r="J46" s="292"/>
      <c r="K46" s="287"/>
      <c r="L46" s="292"/>
      <c r="M46" s="287"/>
      <c r="N46" s="292"/>
      <c r="O46" s="287"/>
      <c r="P46" s="291"/>
      <c r="Q46" s="267" t="s">
        <v>171</v>
      </c>
      <c r="R46" s="237" t="str">
        <f t="shared" si="16"/>
        <v xml:space="preserve"> </v>
      </c>
      <c r="S46" s="265">
        <f t="shared" si="17"/>
        <v>0</v>
      </c>
      <c r="T46" s="237" t="str">
        <f t="shared" si="11"/>
        <v xml:space="preserve"> </v>
      </c>
      <c r="U46" s="265">
        <f t="shared" si="18"/>
        <v>0</v>
      </c>
      <c r="V46" s="237" t="str">
        <f t="shared" si="12"/>
        <v xml:space="preserve"> </v>
      </c>
      <c r="W46" s="265">
        <f t="shared" si="19"/>
        <v>0</v>
      </c>
      <c r="X46" s="237" t="str">
        <f t="shared" si="13"/>
        <v xml:space="preserve"> </v>
      </c>
      <c r="Y46" s="265">
        <f t="shared" si="20"/>
        <v>0</v>
      </c>
      <c r="Z46" s="237" t="str">
        <f t="shared" si="14"/>
        <v xml:space="preserve"> </v>
      </c>
      <c r="AA46" s="265">
        <f t="shared" si="21"/>
        <v>0</v>
      </c>
      <c r="AB46" s="237" t="str">
        <f t="shared" si="15"/>
        <v xml:space="preserve"> </v>
      </c>
      <c r="AC46" s="265">
        <f t="shared" si="22"/>
        <v>0</v>
      </c>
      <c r="AD46" s="49"/>
    </row>
    <row r="47" spans="1:30" x14ac:dyDescent="0.25">
      <c r="A47" s="52" t="s">
        <v>40</v>
      </c>
      <c r="B47" t="s">
        <v>39</v>
      </c>
      <c r="C47" t="s">
        <v>38</v>
      </c>
      <c r="D47" s="40"/>
      <c r="E47" s="287"/>
      <c r="F47" s="292"/>
      <c r="G47" s="287"/>
      <c r="H47" s="292"/>
      <c r="I47" s="287"/>
      <c r="J47" s="292"/>
      <c r="K47" s="287"/>
      <c r="L47" s="292"/>
      <c r="M47" s="287"/>
      <c r="N47" s="292"/>
      <c r="O47" s="287"/>
      <c r="P47" s="291"/>
      <c r="Q47" s="267" t="s">
        <v>171</v>
      </c>
      <c r="R47" s="237" t="str">
        <f t="shared" si="16"/>
        <v xml:space="preserve"> </v>
      </c>
      <c r="S47" s="265">
        <f t="shared" si="17"/>
        <v>0</v>
      </c>
      <c r="T47" s="237" t="str">
        <f t="shared" si="11"/>
        <v xml:space="preserve"> </v>
      </c>
      <c r="U47" s="265">
        <f t="shared" si="18"/>
        <v>0</v>
      </c>
      <c r="V47" s="237" t="str">
        <f t="shared" si="12"/>
        <v xml:space="preserve"> </v>
      </c>
      <c r="W47" s="265">
        <f t="shared" si="19"/>
        <v>0</v>
      </c>
      <c r="X47" s="237" t="str">
        <f t="shared" si="13"/>
        <v xml:space="preserve"> </v>
      </c>
      <c r="Y47" s="265">
        <f t="shared" si="20"/>
        <v>0</v>
      </c>
      <c r="Z47" s="237" t="str">
        <f t="shared" si="14"/>
        <v xml:space="preserve"> </v>
      </c>
      <c r="AA47" s="265">
        <f t="shared" si="21"/>
        <v>0</v>
      </c>
      <c r="AB47" s="237" t="str">
        <f t="shared" si="15"/>
        <v xml:space="preserve"> </v>
      </c>
      <c r="AC47" s="265">
        <f t="shared" si="22"/>
        <v>0</v>
      </c>
      <c r="AD47" s="49"/>
    </row>
    <row r="48" spans="1:30" x14ac:dyDescent="0.25">
      <c r="A48" s="52" t="s">
        <v>29</v>
      </c>
      <c r="B48" t="s">
        <v>39</v>
      </c>
      <c r="C48" t="s">
        <v>38</v>
      </c>
      <c r="D48" s="40"/>
      <c r="E48" s="287"/>
      <c r="F48" s="292"/>
      <c r="G48" s="287"/>
      <c r="H48" s="292"/>
      <c r="I48" s="287"/>
      <c r="J48" s="292"/>
      <c r="K48" s="287"/>
      <c r="L48" s="292"/>
      <c r="M48" s="287"/>
      <c r="N48" s="292"/>
      <c r="O48" s="287"/>
      <c r="P48" s="291"/>
      <c r="Q48" s="267" t="s">
        <v>212</v>
      </c>
      <c r="R48" s="237" t="str">
        <f t="shared" si="16"/>
        <v xml:space="preserve"> </v>
      </c>
      <c r="S48" s="265">
        <f t="shared" si="17"/>
        <v>0</v>
      </c>
      <c r="T48" s="237" t="str">
        <f t="shared" si="11"/>
        <v xml:space="preserve"> </v>
      </c>
      <c r="U48" s="265">
        <f t="shared" si="18"/>
        <v>0</v>
      </c>
      <c r="V48" s="237" t="str">
        <f t="shared" si="12"/>
        <v xml:space="preserve"> </v>
      </c>
      <c r="W48" s="265">
        <f t="shared" si="19"/>
        <v>0</v>
      </c>
      <c r="X48" s="237" t="str">
        <f t="shared" si="13"/>
        <v xml:space="preserve"> </v>
      </c>
      <c r="Y48" s="265">
        <f t="shared" si="20"/>
        <v>0</v>
      </c>
      <c r="Z48" s="237" t="str">
        <f t="shared" si="14"/>
        <v xml:space="preserve"> </v>
      </c>
      <c r="AA48" s="265">
        <f t="shared" si="21"/>
        <v>0</v>
      </c>
      <c r="AB48" s="237" t="str">
        <f t="shared" si="15"/>
        <v xml:space="preserve"> </v>
      </c>
      <c r="AC48" s="265">
        <f t="shared" si="22"/>
        <v>0</v>
      </c>
      <c r="AD48" s="49"/>
    </row>
    <row r="49" spans="1:30" x14ac:dyDescent="0.25">
      <c r="A49" s="52" t="s">
        <v>206</v>
      </c>
      <c r="B49" t="s">
        <v>39</v>
      </c>
      <c r="C49" t="s">
        <v>38</v>
      </c>
      <c r="D49" s="40"/>
      <c r="E49" s="287"/>
      <c r="F49" s="292"/>
      <c r="G49" s="287"/>
      <c r="H49" s="291"/>
      <c r="I49" s="287"/>
      <c r="J49" s="291"/>
      <c r="K49" s="287"/>
      <c r="L49" s="291"/>
      <c r="M49" s="287"/>
      <c r="N49" s="291"/>
      <c r="O49" s="287"/>
      <c r="P49" s="291"/>
      <c r="Q49" s="267" t="s">
        <v>213</v>
      </c>
      <c r="R49" s="237" t="str">
        <f t="shared" si="16"/>
        <v xml:space="preserve"> </v>
      </c>
      <c r="S49" s="265">
        <f t="shared" si="17"/>
        <v>0</v>
      </c>
      <c r="T49" s="237" t="str">
        <f t="shared" si="11"/>
        <v xml:space="preserve"> </v>
      </c>
      <c r="U49" s="265">
        <f t="shared" si="18"/>
        <v>0</v>
      </c>
      <c r="V49" s="237" t="str">
        <f t="shared" si="12"/>
        <v xml:space="preserve"> </v>
      </c>
      <c r="W49" s="265">
        <f t="shared" si="19"/>
        <v>0</v>
      </c>
      <c r="X49" s="237" t="str">
        <f t="shared" si="13"/>
        <v xml:space="preserve"> </v>
      </c>
      <c r="Y49" s="265">
        <f t="shared" si="20"/>
        <v>0</v>
      </c>
      <c r="Z49" s="237" t="str">
        <f t="shared" si="14"/>
        <v xml:space="preserve"> </v>
      </c>
      <c r="AA49" s="265">
        <f t="shared" si="21"/>
        <v>0</v>
      </c>
      <c r="AB49" s="237" t="str">
        <f t="shared" si="15"/>
        <v xml:space="preserve"> </v>
      </c>
      <c r="AC49" s="265">
        <f t="shared" si="22"/>
        <v>0</v>
      </c>
      <c r="AD49" s="49"/>
    </row>
    <row r="50" spans="1:30" x14ac:dyDescent="0.25">
      <c r="D50" s="40"/>
      <c r="E50" s="287"/>
      <c r="F50" s="292"/>
      <c r="G50" s="287"/>
      <c r="H50" s="292"/>
      <c r="I50" s="287"/>
      <c r="J50" s="292"/>
      <c r="K50" s="287"/>
      <c r="L50" s="292"/>
      <c r="M50" s="287"/>
      <c r="N50" s="292"/>
      <c r="O50" s="287"/>
      <c r="P50" s="292"/>
      <c r="R50" s="237"/>
      <c r="S50" s="265"/>
      <c r="T50" s="237"/>
      <c r="U50" s="265"/>
      <c r="V50" s="237"/>
      <c r="W50" s="265"/>
      <c r="X50" s="237"/>
      <c r="Y50" s="265"/>
      <c r="Z50" s="237"/>
      <c r="AA50" s="265"/>
      <c r="AB50" s="237"/>
      <c r="AC50" s="265"/>
      <c r="AD50" s="49"/>
    </row>
    <row r="51" spans="1:30" x14ac:dyDescent="0.25">
      <c r="A51" s="66" t="s">
        <v>37</v>
      </c>
      <c r="E51" s="287"/>
      <c r="F51" s="292"/>
      <c r="G51" s="287"/>
      <c r="H51" s="292"/>
      <c r="I51" s="287"/>
      <c r="J51" s="292"/>
      <c r="K51" s="287"/>
      <c r="L51" s="292"/>
      <c r="M51" s="287"/>
      <c r="N51" s="292"/>
      <c r="O51" s="287"/>
      <c r="P51" s="292"/>
      <c r="R51" s="237"/>
      <c r="S51" s="265"/>
      <c r="T51" s="237"/>
      <c r="U51" s="265"/>
      <c r="V51" s="237"/>
      <c r="W51" s="265"/>
      <c r="X51" s="237"/>
      <c r="Y51" s="265"/>
      <c r="Z51" s="237"/>
      <c r="AA51" s="265"/>
      <c r="AB51" s="237"/>
      <c r="AC51" s="265"/>
      <c r="AD51" s="9"/>
    </row>
    <row r="52" spans="1:30" x14ac:dyDescent="0.25">
      <c r="A52" s="52" t="s">
        <v>36</v>
      </c>
      <c r="B52" t="s">
        <v>36</v>
      </c>
      <c r="C52" t="s">
        <v>37</v>
      </c>
      <c r="D52" s="40"/>
      <c r="E52" s="287"/>
      <c r="F52" s="292"/>
      <c r="G52" s="287"/>
      <c r="H52" s="291"/>
      <c r="I52" s="287"/>
      <c r="J52" s="291"/>
      <c r="K52" s="287"/>
      <c r="L52" s="291"/>
      <c r="M52" s="287"/>
      <c r="N52" s="291"/>
      <c r="O52" s="287"/>
      <c r="P52" s="291"/>
      <c r="Q52" s="267" t="s">
        <v>212</v>
      </c>
      <c r="R52" s="237" t="str">
        <f t="shared" si="16"/>
        <v xml:space="preserve"> </v>
      </c>
      <c r="S52" s="265">
        <f t="shared" si="17"/>
        <v>0</v>
      </c>
      <c r="T52" s="237" t="str">
        <f t="shared" ref="T52:T61" si="23">IF(LEFT(H52,1)="&lt;","&lt;",IF(LEFT(G52,1)="&lt;","&lt;"," "))</f>
        <v xml:space="preserve"> </v>
      </c>
      <c r="U52" s="265">
        <f t="shared" ref="U52:U53" si="24">IFERROR(IF(LEFT(H52,1)="&lt;",VALUE(MID(H52,2,20)),VALUE(H52)),"Eingabefehler?")</f>
        <v>0</v>
      </c>
      <c r="V52" s="237" t="str">
        <f t="shared" ref="V52:V61" si="25">IF(LEFT(J52,1)="&lt;","&lt;",IF(LEFT(I52,1)="&lt;","&lt;"," "))</f>
        <v xml:space="preserve"> </v>
      </c>
      <c r="W52" s="265">
        <f t="shared" ref="W52:W53" si="26">IFERROR(IF(LEFT(J52,1)="&lt;",VALUE(MID(J52,2,20)),VALUE(J52)),"Eingabefehler?")</f>
        <v>0</v>
      </c>
      <c r="X52" s="237" t="str">
        <f t="shared" ref="X52:X61" si="27">IF(LEFT(L52,1)="&lt;","&lt;",IF(LEFT(K52,1)="&lt;","&lt;"," "))</f>
        <v xml:space="preserve"> </v>
      </c>
      <c r="Y52" s="265">
        <f t="shared" ref="Y52:Y53" si="28">IFERROR(IF(LEFT(L52,1)="&lt;",VALUE(MID(L52,2,20)),VALUE(L52)),"Eingabefehler?")</f>
        <v>0</v>
      </c>
      <c r="Z52" s="237" t="str">
        <f t="shared" ref="Z52:Z61" si="29">IF(LEFT(N52,1)="&lt;","&lt;",IF(LEFT(M52,1)="&lt;","&lt;"," "))</f>
        <v xml:space="preserve"> </v>
      </c>
      <c r="AA52" s="265">
        <f t="shared" ref="AA52:AA53" si="30">IFERROR(IF(LEFT(N52,1)="&lt;",VALUE(MID(N52,2,20)),VALUE(N52)),"Eingabefehler?")</f>
        <v>0</v>
      </c>
      <c r="AB52" s="237" t="str">
        <f t="shared" ref="AB52:AB61" si="31">IF(LEFT(P52,1)="&lt;","&lt;",IF(LEFT(O52,1)="&lt;","&lt;"," "))</f>
        <v xml:space="preserve"> </v>
      </c>
      <c r="AC52" s="265">
        <f t="shared" ref="AC52:AC53" si="32">IFERROR(IF(LEFT(P52,1)="&lt;",VALUE(MID(P52,2,20)),VALUE(P52)),"Eingabefehler?")</f>
        <v>0</v>
      </c>
      <c r="AD52" s="9"/>
    </row>
    <row r="53" spans="1:30" x14ac:dyDescent="0.25">
      <c r="A53" s="52" t="s">
        <v>34</v>
      </c>
      <c r="B53" t="s">
        <v>34</v>
      </c>
      <c r="C53" t="s">
        <v>37</v>
      </c>
      <c r="D53" s="40"/>
      <c r="E53" s="287"/>
      <c r="F53" s="292"/>
      <c r="G53" s="287"/>
      <c r="H53" s="291"/>
      <c r="I53" s="287"/>
      <c r="J53" s="291"/>
      <c r="K53" s="287"/>
      <c r="L53" s="291"/>
      <c r="M53" s="287"/>
      <c r="N53" s="291"/>
      <c r="O53" s="287"/>
      <c r="P53" s="291"/>
      <c r="Q53" s="267" t="s">
        <v>214</v>
      </c>
      <c r="R53" s="237" t="str">
        <f t="shared" si="16"/>
        <v xml:space="preserve"> </v>
      </c>
      <c r="S53" s="265">
        <f t="shared" si="17"/>
        <v>0</v>
      </c>
      <c r="T53" s="237" t="str">
        <f t="shared" si="23"/>
        <v xml:space="preserve"> </v>
      </c>
      <c r="U53" s="265">
        <f t="shared" si="24"/>
        <v>0</v>
      </c>
      <c r="V53" s="237" t="str">
        <f t="shared" si="25"/>
        <v xml:space="preserve"> </v>
      </c>
      <c r="W53" s="265">
        <f t="shared" si="26"/>
        <v>0</v>
      </c>
      <c r="X53" s="237" t="str">
        <f t="shared" si="27"/>
        <v xml:space="preserve"> </v>
      </c>
      <c r="Y53" s="265">
        <f t="shared" si="28"/>
        <v>0</v>
      </c>
      <c r="Z53" s="237" t="str">
        <f t="shared" si="29"/>
        <v xml:space="preserve"> </v>
      </c>
      <c r="AA53" s="265">
        <f t="shared" si="30"/>
        <v>0</v>
      </c>
      <c r="AB53" s="237" t="str">
        <f t="shared" si="31"/>
        <v xml:space="preserve"> </v>
      </c>
      <c r="AC53" s="265">
        <f t="shared" si="32"/>
        <v>0</v>
      </c>
      <c r="AD53" s="9"/>
    </row>
    <row r="54" spans="1:30" x14ac:dyDescent="0.25">
      <c r="A54" s="52"/>
      <c r="E54" s="287"/>
      <c r="F54" s="292"/>
      <c r="G54" s="287"/>
      <c r="H54" s="292"/>
      <c r="I54" s="287"/>
      <c r="J54" s="292"/>
      <c r="K54" s="287"/>
      <c r="L54" s="292"/>
      <c r="M54" s="287"/>
      <c r="N54" s="292"/>
      <c r="O54" s="287"/>
      <c r="P54" s="292"/>
      <c r="R54" s="237" t="str">
        <f t="shared" si="16"/>
        <v xml:space="preserve"> </v>
      </c>
      <c r="S54" s="265"/>
      <c r="T54" s="237" t="str">
        <f t="shared" si="23"/>
        <v xml:space="preserve"> </v>
      </c>
      <c r="U54" s="265"/>
      <c r="V54" s="237" t="str">
        <f t="shared" si="25"/>
        <v xml:space="preserve"> </v>
      </c>
      <c r="W54" s="265"/>
      <c r="X54" s="237" t="str">
        <f t="shared" si="27"/>
        <v xml:space="preserve"> </v>
      </c>
      <c r="Y54" s="265"/>
      <c r="Z54" s="237" t="str">
        <f t="shared" si="29"/>
        <v xml:space="preserve"> </v>
      </c>
      <c r="AA54" s="265"/>
      <c r="AB54" s="237" t="str">
        <f t="shared" si="31"/>
        <v xml:space="preserve"> </v>
      </c>
      <c r="AC54" s="265"/>
      <c r="AD54" s="9"/>
    </row>
    <row r="55" spans="1:30" x14ac:dyDescent="0.25">
      <c r="A55" s="52" t="s">
        <v>28</v>
      </c>
      <c r="B55" t="s">
        <v>24</v>
      </c>
      <c r="C55" s="4" t="s">
        <v>25</v>
      </c>
      <c r="D55" s="40"/>
      <c r="E55" s="287"/>
      <c r="F55" s="292"/>
      <c r="G55" s="287"/>
      <c r="H55" s="291"/>
      <c r="I55" s="287"/>
      <c r="J55" s="291"/>
      <c r="K55" s="287"/>
      <c r="L55" s="291"/>
      <c r="M55" s="287"/>
      <c r="N55" s="291"/>
      <c r="O55" s="287"/>
      <c r="P55" s="291"/>
      <c r="Q55" s="267" t="s">
        <v>215</v>
      </c>
      <c r="R55" s="237" t="str">
        <f t="shared" si="16"/>
        <v xml:space="preserve"> </v>
      </c>
      <c r="S55" s="265">
        <f t="shared" si="17"/>
        <v>0</v>
      </c>
      <c r="T55" s="237" t="str">
        <f t="shared" si="23"/>
        <v xml:space="preserve"> </v>
      </c>
      <c r="U55" s="265">
        <f t="shared" ref="U55:U61" si="33">IFERROR(IF(LEFT(H55,1)="&lt;",VALUE(MID(H55,2,20)),VALUE(H55)),"Eingabefehler?")</f>
        <v>0</v>
      </c>
      <c r="V55" s="237" t="str">
        <f t="shared" si="25"/>
        <v xml:space="preserve"> </v>
      </c>
      <c r="W55" s="265">
        <f t="shared" ref="W55:W61" si="34">IFERROR(IF(LEFT(J55,1)="&lt;",VALUE(MID(J55,2,20)),VALUE(J55)),"Eingabefehler?")</f>
        <v>0</v>
      </c>
      <c r="X55" s="237" t="str">
        <f t="shared" si="27"/>
        <v xml:space="preserve"> </v>
      </c>
      <c r="Y55" s="265">
        <f t="shared" ref="Y55:Y61" si="35">IFERROR(IF(LEFT(L55,1)="&lt;",VALUE(MID(L55,2,20)),VALUE(L55)),"Eingabefehler?")</f>
        <v>0</v>
      </c>
      <c r="Z55" s="237" t="str">
        <f t="shared" si="29"/>
        <v xml:space="preserve"> </v>
      </c>
      <c r="AA55" s="265">
        <f t="shared" ref="AA55:AA61" si="36">IFERROR(IF(LEFT(N55,1)="&lt;",VALUE(MID(N55,2,20)),VALUE(N55)),"Eingabefehler?")</f>
        <v>0</v>
      </c>
      <c r="AB55" s="237" t="str">
        <f t="shared" si="31"/>
        <v xml:space="preserve"> </v>
      </c>
      <c r="AC55" s="265">
        <f t="shared" ref="AC55:AC61" si="37">IFERROR(IF(LEFT(P55,1)="&lt;",VALUE(MID(P55,2,20)),VALUE(P55)),"Eingabefehler?")</f>
        <v>0</v>
      </c>
      <c r="AD55" s="39"/>
    </row>
    <row r="56" spans="1:30" x14ac:dyDescent="0.25">
      <c r="A56" s="52" t="s">
        <v>32</v>
      </c>
      <c r="B56" t="s">
        <v>24</v>
      </c>
      <c r="C56" s="4" t="s">
        <v>25</v>
      </c>
      <c r="D56" s="40"/>
      <c r="E56" s="287"/>
      <c r="F56" s="315"/>
      <c r="G56" s="287"/>
      <c r="H56" s="314"/>
      <c r="I56" s="287"/>
      <c r="J56" s="314"/>
      <c r="K56" s="287"/>
      <c r="L56" s="314"/>
      <c r="M56" s="287"/>
      <c r="N56" s="314"/>
      <c r="O56" s="287"/>
      <c r="P56" s="314"/>
      <c r="Q56" s="267" t="s">
        <v>212</v>
      </c>
      <c r="R56" s="237" t="str">
        <f t="shared" si="16"/>
        <v xml:space="preserve"> </v>
      </c>
      <c r="S56" s="265">
        <f t="shared" si="17"/>
        <v>0</v>
      </c>
      <c r="T56" s="237" t="str">
        <f t="shared" si="23"/>
        <v xml:space="preserve"> </v>
      </c>
      <c r="U56" s="265">
        <f t="shared" si="33"/>
        <v>0</v>
      </c>
      <c r="V56" s="237" t="str">
        <f t="shared" si="25"/>
        <v xml:space="preserve"> </v>
      </c>
      <c r="W56" s="265">
        <f t="shared" si="34"/>
        <v>0</v>
      </c>
      <c r="X56" s="237" t="str">
        <f t="shared" si="27"/>
        <v xml:space="preserve"> </v>
      </c>
      <c r="Y56" s="265">
        <f t="shared" si="35"/>
        <v>0</v>
      </c>
      <c r="Z56" s="237" t="str">
        <f t="shared" si="29"/>
        <v xml:space="preserve"> </v>
      </c>
      <c r="AA56" s="265">
        <f t="shared" si="36"/>
        <v>0</v>
      </c>
      <c r="AB56" s="237" t="str">
        <f t="shared" si="31"/>
        <v xml:space="preserve"> </v>
      </c>
      <c r="AC56" s="265">
        <f t="shared" si="37"/>
        <v>0</v>
      </c>
    </row>
    <row r="57" spans="1:30" x14ac:dyDescent="0.25">
      <c r="A57" s="52" t="s">
        <v>27</v>
      </c>
      <c r="B57" t="s">
        <v>24</v>
      </c>
      <c r="C57" s="4" t="s">
        <v>25</v>
      </c>
      <c r="D57" s="40"/>
      <c r="E57" s="287"/>
      <c r="F57" s="315"/>
      <c r="G57" s="287"/>
      <c r="H57" s="314"/>
      <c r="I57" s="287"/>
      <c r="J57" s="314"/>
      <c r="K57" s="287"/>
      <c r="L57" s="314"/>
      <c r="M57" s="287"/>
      <c r="N57" s="314"/>
      <c r="O57" s="287"/>
      <c r="P57" s="314"/>
      <c r="Q57" s="267" t="s">
        <v>215</v>
      </c>
      <c r="R57" s="237" t="str">
        <f t="shared" si="16"/>
        <v xml:space="preserve"> </v>
      </c>
      <c r="S57" s="265">
        <f t="shared" si="17"/>
        <v>0</v>
      </c>
      <c r="T57" s="237" t="str">
        <f t="shared" si="23"/>
        <v xml:space="preserve"> </v>
      </c>
      <c r="U57" s="265">
        <f t="shared" si="33"/>
        <v>0</v>
      </c>
      <c r="V57" s="237" t="str">
        <f t="shared" si="25"/>
        <v xml:space="preserve"> </v>
      </c>
      <c r="W57" s="265">
        <f t="shared" si="34"/>
        <v>0</v>
      </c>
      <c r="X57" s="237" t="str">
        <f t="shared" si="27"/>
        <v xml:space="preserve"> </v>
      </c>
      <c r="Y57" s="265">
        <f t="shared" si="35"/>
        <v>0</v>
      </c>
      <c r="Z57" s="237" t="str">
        <f t="shared" si="29"/>
        <v xml:space="preserve"> </v>
      </c>
      <c r="AA57" s="265">
        <f t="shared" si="36"/>
        <v>0</v>
      </c>
      <c r="AB57" s="237" t="str">
        <f t="shared" si="31"/>
        <v xml:space="preserve"> </v>
      </c>
      <c r="AC57" s="265">
        <f t="shared" si="37"/>
        <v>0</v>
      </c>
      <c r="AD57" s="9"/>
    </row>
    <row r="58" spans="1:30" x14ac:dyDescent="0.25">
      <c r="A58" s="52" t="s">
        <v>26</v>
      </c>
      <c r="B58" t="s">
        <v>24</v>
      </c>
      <c r="C58" s="4" t="s">
        <v>25</v>
      </c>
      <c r="D58" s="40"/>
      <c r="E58" s="287"/>
      <c r="F58" s="315"/>
      <c r="G58" s="287"/>
      <c r="H58" s="314"/>
      <c r="I58" s="287"/>
      <c r="J58" s="314"/>
      <c r="K58" s="287"/>
      <c r="L58" s="314"/>
      <c r="M58" s="287"/>
      <c r="N58" s="314"/>
      <c r="O58" s="287"/>
      <c r="P58" s="314"/>
      <c r="Q58" s="267" t="s">
        <v>215</v>
      </c>
      <c r="R58" s="237" t="str">
        <f t="shared" si="16"/>
        <v xml:space="preserve"> </v>
      </c>
      <c r="S58" s="265">
        <f t="shared" si="17"/>
        <v>0</v>
      </c>
      <c r="T58" s="237" t="str">
        <f t="shared" si="23"/>
        <v xml:space="preserve"> </v>
      </c>
      <c r="U58" s="265">
        <f t="shared" si="33"/>
        <v>0</v>
      </c>
      <c r="V58" s="237" t="str">
        <f t="shared" si="25"/>
        <v xml:space="preserve"> </v>
      </c>
      <c r="W58" s="265">
        <f t="shared" si="34"/>
        <v>0</v>
      </c>
      <c r="X58" s="237" t="str">
        <f t="shared" si="27"/>
        <v xml:space="preserve"> </v>
      </c>
      <c r="Y58" s="265">
        <f t="shared" si="35"/>
        <v>0</v>
      </c>
      <c r="Z58" s="237" t="str">
        <f t="shared" si="29"/>
        <v xml:space="preserve"> </v>
      </c>
      <c r="AA58" s="265">
        <f t="shared" si="36"/>
        <v>0</v>
      </c>
      <c r="AB58" s="237" t="str">
        <f t="shared" si="31"/>
        <v xml:space="preserve"> </v>
      </c>
      <c r="AC58" s="265">
        <f t="shared" si="37"/>
        <v>0</v>
      </c>
      <c r="AD58" s="39"/>
    </row>
    <row r="59" spans="1:30" x14ac:dyDescent="0.25">
      <c r="A59" s="52" t="s">
        <v>31</v>
      </c>
      <c r="B59" t="s">
        <v>24</v>
      </c>
      <c r="C59" s="4" t="s">
        <v>25</v>
      </c>
      <c r="D59" s="40"/>
      <c r="E59" s="287"/>
      <c r="F59" s="314"/>
      <c r="G59" s="287"/>
      <c r="H59" s="314"/>
      <c r="I59" s="287"/>
      <c r="J59" s="314"/>
      <c r="K59" s="287"/>
      <c r="L59" s="314"/>
      <c r="M59" s="287"/>
      <c r="N59" s="314"/>
      <c r="O59" s="287"/>
      <c r="P59" s="314"/>
      <c r="Q59" s="267" t="s">
        <v>212</v>
      </c>
      <c r="R59" s="237" t="str">
        <f t="shared" si="16"/>
        <v xml:space="preserve"> </v>
      </c>
      <c r="S59" s="265">
        <f t="shared" si="17"/>
        <v>0</v>
      </c>
      <c r="T59" s="237" t="str">
        <f t="shared" si="23"/>
        <v xml:space="preserve"> </v>
      </c>
      <c r="U59" s="265">
        <f t="shared" si="33"/>
        <v>0</v>
      </c>
      <c r="V59" s="237" t="str">
        <f t="shared" si="25"/>
        <v xml:space="preserve"> </v>
      </c>
      <c r="W59" s="265">
        <f t="shared" si="34"/>
        <v>0</v>
      </c>
      <c r="X59" s="237" t="str">
        <f t="shared" si="27"/>
        <v xml:space="preserve"> </v>
      </c>
      <c r="Y59" s="265">
        <f t="shared" si="35"/>
        <v>0</v>
      </c>
      <c r="Z59" s="237" t="str">
        <f t="shared" si="29"/>
        <v xml:space="preserve"> </v>
      </c>
      <c r="AA59" s="265">
        <f t="shared" si="36"/>
        <v>0</v>
      </c>
      <c r="AB59" s="237" t="str">
        <f t="shared" si="31"/>
        <v xml:space="preserve"> </v>
      </c>
      <c r="AC59" s="265">
        <f t="shared" si="37"/>
        <v>0</v>
      </c>
      <c r="AD59" s="23"/>
    </row>
    <row r="60" spans="1:30" x14ac:dyDescent="0.25">
      <c r="A60" s="52" t="s">
        <v>30</v>
      </c>
      <c r="B60" t="s">
        <v>24</v>
      </c>
      <c r="C60" s="4" t="s">
        <v>25</v>
      </c>
      <c r="D60" s="40"/>
      <c r="E60" s="287"/>
      <c r="F60" s="315"/>
      <c r="G60" s="287"/>
      <c r="H60" s="314"/>
      <c r="I60" s="287"/>
      <c r="J60" s="314"/>
      <c r="K60" s="287"/>
      <c r="L60" s="314"/>
      <c r="M60" s="287"/>
      <c r="N60" s="314"/>
      <c r="O60" s="287"/>
      <c r="P60" s="314"/>
      <c r="Q60" s="267" t="s">
        <v>212</v>
      </c>
      <c r="R60" s="237" t="str">
        <f t="shared" si="16"/>
        <v xml:space="preserve"> </v>
      </c>
      <c r="S60" s="265">
        <f t="shared" si="17"/>
        <v>0</v>
      </c>
      <c r="T60" s="237" t="str">
        <f t="shared" si="23"/>
        <v xml:space="preserve"> </v>
      </c>
      <c r="U60" s="265">
        <f t="shared" si="33"/>
        <v>0</v>
      </c>
      <c r="V60" s="237" t="str">
        <f t="shared" si="25"/>
        <v xml:space="preserve"> </v>
      </c>
      <c r="W60" s="265">
        <f t="shared" si="34"/>
        <v>0</v>
      </c>
      <c r="X60" s="237" t="str">
        <f t="shared" si="27"/>
        <v xml:space="preserve"> </v>
      </c>
      <c r="Y60" s="265">
        <f t="shared" si="35"/>
        <v>0</v>
      </c>
      <c r="Z60" s="237" t="str">
        <f t="shared" si="29"/>
        <v xml:space="preserve"> </v>
      </c>
      <c r="AA60" s="265">
        <f t="shared" si="36"/>
        <v>0</v>
      </c>
      <c r="AB60" s="237" t="str">
        <f t="shared" si="31"/>
        <v xml:space="preserve"> </v>
      </c>
      <c r="AC60" s="265">
        <f t="shared" si="37"/>
        <v>0</v>
      </c>
      <c r="AD60" s="39"/>
    </row>
    <row r="61" spans="1:30" x14ac:dyDescent="0.25">
      <c r="A61" s="52" t="s">
        <v>29</v>
      </c>
      <c r="B61" t="s">
        <v>24</v>
      </c>
      <c r="C61" s="4" t="s">
        <v>25</v>
      </c>
      <c r="D61" s="40"/>
      <c r="E61" s="287"/>
      <c r="F61" s="315"/>
      <c r="G61" s="287"/>
      <c r="H61" s="314"/>
      <c r="I61" s="287"/>
      <c r="J61" s="314"/>
      <c r="K61" s="287"/>
      <c r="L61" s="314"/>
      <c r="M61" s="287"/>
      <c r="N61" s="314"/>
      <c r="O61" s="287"/>
      <c r="P61" s="314"/>
      <c r="Q61" s="267" t="s">
        <v>212</v>
      </c>
      <c r="R61" s="237" t="str">
        <f t="shared" si="16"/>
        <v xml:space="preserve"> </v>
      </c>
      <c r="S61" s="265">
        <f t="shared" si="17"/>
        <v>0</v>
      </c>
      <c r="T61" s="237" t="str">
        <f t="shared" si="23"/>
        <v xml:space="preserve"> </v>
      </c>
      <c r="U61" s="265">
        <f t="shared" si="33"/>
        <v>0</v>
      </c>
      <c r="V61" s="237" t="str">
        <f t="shared" si="25"/>
        <v xml:space="preserve"> </v>
      </c>
      <c r="W61" s="265">
        <f t="shared" si="34"/>
        <v>0</v>
      </c>
      <c r="X61" s="237" t="str">
        <f t="shared" si="27"/>
        <v xml:space="preserve"> </v>
      </c>
      <c r="Y61" s="265">
        <f t="shared" si="35"/>
        <v>0</v>
      </c>
      <c r="Z61" s="237" t="str">
        <f t="shared" si="29"/>
        <v xml:space="preserve"> </v>
      </c>
      <c r="AA61" s="265">
        <f t="shared" si="36"/>
        <v>0</v>
      </c>
      <c r="AB61" s="237" t="str">
        <f t="shared" si="31"/>
        <v xml:space="preserve"> </v>
      </c>
      <c r="AC61" s="265">
        <f t="shared" si="37"/>
        <v>0</v>
      </c>
      <c r="AD61" s="23"/>
    </row>
    <row r="62" spans="1:30" x14ac:dyDescent="0.25">
      <c r="C62" s="4"/>
      <c r="D62" s="40"/>
      <c r="E62" s="287"/>
      <c r="F62" s="292"/>
      <c r="G62" s="287"/>
      <c r="H62" s="292"/>
      <c r="I62" s="287"/>
      <c r="J62" s="292"/>
      <c r="K62" s="287"/>
      <c r="L62" s="292"/>
      <c r="M62" s="287"/>
      <c r="N62" s="292"/>
      <c r="O62" s="287"/>
      <c r="P62" s="292"/>
      <c r="R62" s="237"/>
      <c r="S62" s="265"/>
      <c r="T62" s="237"/>
      <c r="U62" s="265"/>
      <c r="V62" s="237"/>
      <c r="W62" s="265"/>
      <c r="X62" s="237"/>
      <c r="Y62" s="265"/>
      <c r="Z62" s="237"/>
      <c r="AA62" s="265"/>
      <c r="AB62" s="237"/>
      <c r="AC62" s="265"/>
      <c r="AD62" s="39"/>
    </row>
    <row r="63" spans="1:30" x14ac:dyDescent="0.25">
      <c r="A63" s="66" t="s">
        <v>198</v>
      </c>
      <c r="E63" s="287"/>
      <c r="F63" s="292"/>
      <c r="G63" s="287"/>
      <c r="H63" s="292"/>
      <c r="I63" s="287"/>
      <c r="J63" s="292"/>
      <c r="K63" s="287"/>
      <c r="L63" s="292"/>
      <c r="M63" s="287"/>
      <c r="N63" s="292"/>
      <c r="O63" s="287"/>
      <c r="P63" s="292"/>
      <c r="R63" s="237"/>
      <c r="S63" s="265"/>
      <c r="T63" s="237"/>
      <c r="U63" s="265"/>
      <c r="V63" s="237"/>
      <c r="W63" s="265"/>
      <c r="X63" s="237"/>
      <c r="Y63" s="265"/>
      <c r="Z63" s="237"/>
      <c r="AA63" s="265"/>
      <c r="AB63" s="237"/>
      <c r="AC63" s="265"/>
      <c r="AD63" s="4"/>
    </row>
    <row r="64" spans="1:30" x14ac:dyDescent="0.25">
      <c r="A64" s="52" t="s">
        <v>195</v>
      </c>
      <c r="B64" t="s">
        <v>192</v>
      </c>
      <c r="C64" t="s">
        <v>193</v>
      </c>
      <c r="E64" s="287"/>
      <c r="F64" s="292"/>
      <c r="G64" s="287"/>
      <c r="H64" s="292"/>
      <c r="I64" s="287"/>
      <c r="J64" s="292"/>
      <c r="K64" s="287"/>
      <c r="L64" s="292"/>
      <c r="M64" s="287"/>
      <c r="N64" s="292"/>
      <c r="O64" s="287"/>
      <c r="P64" s="292"/>
      <c r="Q64" s="267" t="s">
        <v>213</v>
      </c>
      <c r="R64" s="237" t="str">
        <f t="shared" si="16"/>
        <v xml:space="preserve"> </v>
      </c>
      <c r="S64" s="265">
        <f t="shared" si="17"/>
        <v>0</v>
      </c>
      <c r="T64" s="237" t="str">
        <f t="shared" ref="T64:T71" si="38">IF(LEFT(H64,1)="&lt;","&lt;",IF(LEFT(G64,1)="&lt;","&lt;"," "))</f>
        <v xml:space="preserve"> </v>
      </c>
      <c r="U64" s="265">
        <f t="shared" ref="U64:U71" si="39">IFERROR(IF(LEFT(H64,1)="&lt;",VALUE(MID(H64,2,20)),VALUE(H64)),"Eingabefehler?")</f>
        <v>0</v>
      </c>
      <c r="V64" s="237" t="str">
        <f t="shared" ref="V64:V71" si="40">IF(LEFT(J64,1)="&lt;","&lt;",IF(LEFT(I64,1)="&lt;","&lt;"," "))</f>
        <v xml:space="preserve"> </v>
      </c>
      <c r="W64" s="265">
        <f t="shared" ref="W64:W71" si="41">IFERROR(IF(LEFT(J64,1)="&lt;",VALUE(MID(J64,2,20)),VALUE(J64)),"Eingabefehler?")</f>
        <v>0</v>
      </c>
      <c r="X64" s="237" t="str">
        <f t="shared" ref="X64:X71" si="42">IF(LEFT(L64,1)="&lt;","&lt;",IF(LEFT(K64,1)="&lt;","&lt;"," "))</f>
        <v xml:space="preserve"> </v>
      </c>
      <c r="Y64" s="265">
        <f t="shared" ref="Y64:Y71" si="43">IFERROR(IF(LEFT(L64,1)="&lt;",VALUE(MID(L64,2,20)),VALUE(L64)),"Eingabefehler?")</f>
        <v>0</v>
      </c>
      <c r="Z64" s="237" t="str">
        <f t="shared" ref="Z64:Z71" si="44">IF(LEFT(N64,1)="&lt;","&lt;",IF(LEFT(M64,1)="&lt;","&lt;"," "))</f>
        <v xml:space="preserve"> </v>
      </c>
      <c r="AA64" s="265">
        <f t="shared" ref="AA64:AA71" si="45">IFERROR(IF(LEFT(N64,1)="&lt;",VALUE(MID(N64,2,20)),VALUE(N64)),"Eingabefehler?")</f>
        <v>0</v>
      </c>
      <c r="AB64" s="237" t="str">
        <f t="shared" ref="AB64:AB71" si="46">IF(LEFT(P64,1)="&lt;","&lt;",IF(LEFT(O64,1)="&lt;","&lt;"," "))</f>
        <v xml:space="preserve"> </v>
      </c>
      <c r="AC64" s="265">
        <f t="shared" ref="AC64:AC71" si="47">IFERROR(IF(LEFT(P64,1)="&lt;",VALUE(MID(P64,2,20)),VALUE(P64)),"Eingabefehler?")</f>
        <v>0</v>
      </c>
      <c r="AD64" s="4"/>
    </row>
    <row r="65" spans="1:30" x14ac:dyDescent="0.25">
      <c r="A65" s="52" t="s">
        <v>196</v>
      </c>
      <c r="B65" t="s">
        <v>192</v>
      </c>
      <c r="C65" t="s">
        <v>193</v>
      </c>
      <c r="E65" s="287"/>
      <c r="F65" s="292"/>
      <c r="G65" s="287"/>
      <c r="H65" s="292"/>
      <c r="I65" s="287"/>
      <c r="J65" s="292"/>
      <c r="K65" s="287"/>
      <c r="L65" s="292"/>
      <c r="M65" s="287"/>
      <c r="N65" s="292"/>
      <c r="O65" s="287"/>
      <c r="P65" s="292"/>
      <c r="Q65" s="267" t="s">
        <v>217</v>
      </c>
      <c r="R65" s="237" t="str">
        <f t="shared" si="16"/>
        <v xml:space="preserve"> </v>
      </c>
      <c r="S65" s="265">
        <f t="shared" si="17"/>
        <v>0</v>
      </c>
      <c r="T65" s="237" t="str">
        <f t="shared" si="38"/>
        <v xml:space="preserve"> </v>
      </c>
      <c r="U65" s="265">
        <f t="shared" si="39"/>
        <v>0</v>
      </c>
      <c r="V65" s="237" t="str">
        <f t="shared" si="40"/>
        <v xml:space="preserve"> </v>
      </c>
      <c r="W65" s="265">
        <f t="shared" si="41"/>
        <v>0</v>
      </c>
      <c r="X65" s="237" t="str">
        <f t="shared" si="42"/>
        <v xml:space="preserve"> </v>
      </c>
      <c r="Y65" s="265">
        <f t="shared" si="43"/>
        <v>0</v>
      </c>
      <c r="Z65" s="237" t="str">
        <f t="shared" si="44"/>
        <v xml:space="preserve"> </v>
      </c>
      <c r="AA65" s="265">
        <f t="shared" si="45"/>
        <v>0</v>
      </c>
      <c r="AB65" s="237" t="str">
        <f t="shared" si="46"/>
        <v xml:space="preserve"> </v>
      </c>
      <c r="AC65" s="265">
        <f t="shared" si="47"/>
        <v>0</v>
      </c>
      <c r="AD65" s="4"/>
    </row>
    <row r="66" spans="1:30" x14ac:dyDescent="0.25">
      <c r="A66" s="52" t="s">
        <v>23</v>
      </c>
      <c r="B66" t="s">
        <v>192</v>
      </c>
      <c r="C66" t="s">
        <v>193</v>
      </c>
      <c r="D66" s="40"/>
      <c r="E66" s="287"/>
      <c r="F66" s="292"/>
      <c r="G66" s="287"/>
      <c r="H66" s="292"/>
      <c r="I66" s="287"/>
      <c r="J66" s="292"/>
      <c r="K66" s="287"/>
      <c r="L66" s="292"/>
      <c r="M66" s="287"/>
      <c r="N66" s="292"/>
      <c r="O66" s="287"/>
      <c r="P66" s="292"/>
      <c r="Q66" s="267" t="s">
        <v>137</v>
      </c>
      <c r="R66" s="237" t="str">
        <f t="shared" si="16"/>
        <v xml:space="preserve"> </v>
      </c>
      <c r="S66" s="265">
        <f t="shared" si="17"/>
        <v>0</v>
      </c>
      <c r="T66" s="237" t="str">
        <f t="shared" si="38"/>
        <v xml:space="preserve"> </v>
      </c>
      <c r="U66" s="265">
        <f t="shared" si="39"/>
        <v>0</v>
      </c>
      <c r="V66" s="237" t="str">
        <f t="shared" si="40"/>
        <v xml:space="preserve"> </v>
      </c>
      <c r="W66" s="265">
        <f t="shared" si="41"/>
        <v>0</v>
      </c>
      <c r="X66" s="237" t="str">
        <f t="shared" si="42"/>
        <v xml:space="preserve"> </v>
      </c>
      <c r="Y66" s="265">
        <f t="shared" si="43"/>
        <v>0</v>
      </c>
      <c r="Z66" s="237" t="str">
        <f t="shared" si="44"/>
        <v xml:space="preserve"> </v>
      </c>
      <c r="AA66" s="265">
        <f t="shared" si="45"/>
        <v>0</v>
      </c>
      <c r="AB66" s="237" t="str">
        <f t="shared" si="46"/>
        <v xml:space="preserve"> </v>
      </c>
      <c r="AC66" s="265">
        <f t="shared" si="47"/>
        <v>0</v>
      </c>
      <c r="AD66" s="39"/>
    </row>
    <row r="67" spans="1:30" x14ac:dyDescent="0.25">
      <c r="A67" s="52" t="s">
        <v>197</v>
      </c>
      <c r="B67" t="s">
        <v>192</v>
      </c>
      <c r="C67" t="s">
        <v>193</v>
      </c>
      <c r="D67" s="40"/>
      <c r="E67" s="287"/>
      <c r="F67" s="292"/>
      <c r="G67" s="287"/>
      <c r="H67" s="292"/>
      <c r="I67" s="287"/>
      <c r="J67" s="292"/>
      <c r="K67" s="287"/>
      <c r="L67" s="292"/>
      <c r="M67" s="287"/>
      <c r="N67" s="292"/>
      <c r="O67" s="287"/>
      <c r="P67" s="292"/>
      <c r="Q67" s="267" t="s">
        <v>218</v>
      </c>
      <c r="R67" s="237" t="str">
        <f t="shared" si="16"/>
        <v xml:space="preserve"> </v>
      </c>
      <c r="S67" s="265">
        <f t="shared" si="17"/>
        <v>0</v>
      </c>
      <c r="T67" s="237" t="str">
        <f t="shared" si="38"/>
        <v xml:space="preserve"> </v>
      </c>
      <c r="U67" s="265">
        <f t="shared" si="39"/>
        <v>0</v>
      </c>
      <c r="V67" s="237" t="str">
        <f t="shared" si="40"/>
        <v xml:space="preserve"> </v>
      </c>
      <c r="W67" s="265">
        <f t="shared" si="41"/>
        <v>0</v>
      </c>
      <c r="X67" s="237" t="str">
        <f t="shared" si="42"/>
        <v xml:space="preserve"> </v>
      </c>
      <c r="Y67" s="265">
        <f t="shared" si="43"/>
        <v>0</v>
      </c>
      <c r="Z67" s="237" t="str">
        <f t="shared" si="44"/>
        <v xml:space="preserve"> </v>
      </c>
      <c r="AA67" s="265">
        <f t="shared" si="45"/>
        <v>0</v>
      </c>
      <c r="AB67" s="237" t="str">
        <f t="shared" si="46"/>
        <v xml:space="preserve"> </v>
      </c>
      <c r="AC67" s="265">
        <f t="shared" si="47"/>
        <v>0</v>
      </c>
      <c r="AD67" s="39"/>
    </row>
    <row r="68" spans="1:30" x14ac:dyDescent="0.25">
      <c r="A68" s="52" t="s">
        <v>22</v>
      </c>
      <c r="B68" t="s">
        <v>192</v>
      </c>
      <c r="C68" t="s">
        <v>193</v>
      </c>
      <c r="D68" s="40"/>
      <c r="E68" s="287"/>
      <c r="F68" s="292"/>
      <c r="G68" s="287"/>
      <c r="H68" s="292"/>
      <c r="I68" s="287"/>
      <c r="J68" s="292"/>
      <c r="K68" s="287"/>
      <c r="L68" s="292"/>
      <c r="M68" s="287"/>
      <c r="N68" s="292"/>
      <c r="O68" s="287"/>
      <c r="P68" s="292"/>
      <c r="Q68" s="267" t="s">
        <v>216</v>
      </c>
      <c r="R68" s="237" t="str">
        <f t="shared" si="16"/>
        <v xml:space="preserve"> </v>
      </c>
      <c r="S68" s="265">
        <f t="shared" si="17"/>
        <v>0</v>
      </c>
      <c r="T68" s="237" t="str">
        <f t="shared" si="38"/>
        <v xml:space="preserve"> </v>
      </c>
      <c r="U68" s="265">
        <f t="shared" si="39"/>
        <v>0</v>
      </c>
      <c r="V68" s="237" t="str">
        <f t="shared" si="40"/>
        <v xml:space="preserve"> </v>
      </c>
      <c r="W68" s="265">
        <f t="shared" si="41"/>
        <v>0</v>
      </c>
      <c r="X68" s="237" t="str">
        <f t="shared" si="42"/>
        <v xml:space="preserve"> </v>
      </c>
      <c r="Y68" s="265">
        <f t="shared" si="43"/>
        <v>0</v>
      </c>
      <c r="Z68" s="237" t="str">
        <f t="shared" si="44"/>
        <v xml:space="preserve"> </v>
      </c>
      <c r="AA68" s="265">
        <f t="shared" si="45"/>
        <v>0</v>
      </c>
      <c r="AB68" s="237" t="str">
        <f t="shared" si="46"/>
        <v xml:space="preserve"> </v>
      </c>
      <c r="AC68" s="265">
        <f t="shared" si="47"/>
        <v>0</v>
      </c>
      <c r="AD68" s="39"/>
    </row>
    <row r="69" spans="1:30" x14ac:dyDescent="0.25">
      <c r="A69" s="52" t="s">
        <v>21</v>
      </c>
      <c r="B69" t="s">
        <v>192</v>
      </c>
      <c r="C69" t="s">
        <v>193</v>
      </c>
      <c r="D69" s="40"/>
      <c r="E69" s="287"/>
      <c r="F69" s="292"/>
      <c r="G69" s="287"/>
      <c r="H69" s="292"/>
      <c r="I69" s="287"/>
      <c r="J69" s="292"/>
      <c r="K69" s="287"/>
      <c r="L69" s="292"/>
      <c r="M69" s="287"/>
      <c r="N69" s="292"/>
      <c r="O69" s="287"/>
      <c r="P69" s="292"/>
      <c r="Q69" s="267" t="s">
        <v>212</v>
      </c>
      <c r="R69" s="237" t="str">
        <f t="shared" si="16"/>
        <v xml:space="preserve"> </v>
      </c>
      <c r="S69" s="265">
        <f t="shared" si="17"/>
        <v>0</v>
      </c>
      <c r="T69" s="237" t="str">
        <f t="shared" si="38"/>
        <v xml:space="preserve"> </v>
      </c>
      <c r="U69" s="265">
        <f t="shared" si="39"/>
        <v>0</v>
      </c>
      <c r="V69" s="237" t="str">
        <f t="shared" si="40"/>
        <v xml:space="preserve"> </v>
      </c>
      <c r="W69" s="265">
        <f t="shared" si="41"/>
        <v>0</v>
      </c>
      <c r="X69" s="237" t="str">
        <f t="shared" si="42"/>
        <v xml:space="preserve"> </v>
      </c>
      <c r="Y69" s="265">
        <f t="shared" si="43"/>
        <v>0</v>
      </c>
      <c r="Z69" s="237" t="str">
        <f t="shared" si="44"/>
        <v xml:space="preserve"> </v>
      </c>
      <c r="AA69" s="265">
        <f t="shared" si="45"/>
        <v>0</v>
      </c>
      <c r="AB69" s="237" t="str">
        <f t="shared" si="46"/>
        <v xml:space="preserve"> </v>
      </c>
      <c r="AC69" s="265">
        <f t="shared" si="47"/>
        <v>0</v>
      </c>
      <c r="AD69" s="39"/>
    </row>
    <row r="70" spans="1:30" x14ac:dyDescent="0.25">
      <c r="A70" s="52" t="s">
        <v>20</v>
      </c>
      <c r="B70" t="s">
        <v>192</v>
      </c>
      <c r="C70" t="s">
        <v>193</v>
      </c>
      <c r="D70" s="40"/>
      <c r="E70" s="287"/>
      <c r="F70" s="292"/>
      <c r="G70" s="287"/>
      <c r="H70" s="292"/>
      <c r="I70" s="287"/>
      <c r="J70" s="292"/>
      <c r="K70" s="287"/>
      <c r="L70" s="292"/>
      <c r="M70" s="287"/>
      <c r="N70" s="292"/>
      <c r="O70" s="287"/>
      <c r="P70" s="292"/>
      <c r="Q70" s="267" t="s">
        <v>212</v>
      </c>
      <c r="R70" s="237" t="str">
        <f t="shared" si="16"/>
        <v xml:space="preserve"> </v>
      </c>
      <c r="S70" s="265">
        <f t="shared" si="17"/>
        <v>0</v>
      </c>
      <c r="T70" s="237" t="str">
        <f t="shared" si="38"/>
        <v xml:space="preserve"> </v>
      </c>
      <c r="U70" s="265">
        <f t="shared" si="39"/>
        <v>0</v>
      </c>
      <c r="V70" s="237" t="str">
        <f t="shared" si="40"/>
        <v xml:space="preserve"> </v>
      </c>
      <c r="W70" s="265">
        <f t="shared" si="41"/>
        <v>0</v>
      </c>
      <c r="X70" s="237" t="str">
        <f t="shared" si="42"/>
        <v xml:space="preserve"> </v>
      </c>
      <c r="Y70" s="265">
        <f t="shared" si="43"/>
        <v>0</v>
      </c>
      <c r="Z70" s="237" t="str">
        <f t="shared" si="44"/>
        <v xml:space="preserve"> </v>
      </c>
      <c r="AA70" s="265">
        <f t="shared" si="45"/>
        <v>0</v>
      </c>
      <c r="AB70" s="237" t="str">
        <f t="shared" si="46"/>
        <v xml:space="preserve"> </v>
      </c>
      <c r="AC70" s="265">
        <f t="shared" si="47"/>
        <v>0</v>
      </c>
      <c r="AD70" s="39"/>
    </row>
    <row r="71" spans="1:30" x14ac:dyDescent="0.25">
      <c r="A71" s="52" t="s">
        <v>194</v>
      </c>
      <c r="B71" t="s">
        <v>192</v>
      </c>
      <c r="C71" t="s">
        <v>193</v>
      </c>
      <c r="E71" s="293"/>
      <c r="F71" s="294"/>
      <c r="G71" s="293"/>
      <c r="H71" s="294"/>
      <c r="I71" s="293"/>
      <c r="J71" s="294"/>
      <c r="K71" s="293"/>
      <c r="L71" s="294"/>
      <c r="M71" s="293"/>
      <c r="N71" s="294"/>
      <c r="O71" s="293"/>
      <c r="P71" s="294"/>
      <c r="Q71" s="267" t="s">
        <v>219</v>
      </c>
      <c r="R71" s="264" t="str">
        <f t="shared" si="16"/>
        <v xml:space="preserve"> </v>
      </c>
      <c r="S71" s="266">
        <f t="shared" si="17"/>
        <v>0</v>
      </c>
      <c r="T71" s="264" t="str">
        <f t="shared" si="38"/>
        <v xml:space="preserve"> </v>
      </c>
      <c r="U71" s="266">
        <f t="shared" si="39"/>
        <v>0</v>
      </c>
      <c r="V71" s="264" t="str">
        <f t="shared" si="40"/>
        <v xml:space="preserve"> </v>
      </c>
      <c r="W71" s="266">
        <f t="shared" si="41"/>
        <v>0</v>
      </c>
      <c r="X71" s="264" t="str">
        <f t="shared" si="42"/>
        <v xml:space="preserve"> </v>
      </c>
      <c r="Y71" s="266">
        <f t="shared" si="43"/>
        <v>0</v>
      </c>
      <c r="Z71" s="264" t="str">
        <f t="shared" si="44"/>
        <v xml:space="preserve"> </v>
      </c>
      <c r="AA71" s="266">
        <f t="shared" si="45"/>
        <v>0</v>
      </c>
      <c r="AB71" s="264" t="str">
        <f t="shared" si="46"/>
        <v xml:space="preserve"> </v>
      </c>
      <c r="AC71" s="266">
        <f t="shared" si="47"/>
        <v>0</v>
      </c>
      <c r="AD71" s="4"/>
    </row>
    <row r="72" spans="1:30" x14ac:dyDescent="0.25">
      <c r="F72" s="4"/>
      <c r="H72" s="4"/>
      <c r="J72" s="4"/>
      <c r="L72" s="4"/>
      <c r="N72" s="4"/>
      <c r="P72" s="4"/>
      <c r="R72" s="8"/>
      <c r="S72" s="4"/>
      <c r="T72" s="8"/>
      <c r="U72" s="4"/>
      <c r="V72" s="8"/>
      <c r="W72" s="4"/>
      <c r="X72" s="8"/>
      <c r="Y72" s="4"/>
      <c r="Z72" s="8"/>
      <c r="AA72" s="4"/>
      <c r="AB72" s="8"/>
      <c r="AC72" s="4"/>
      <c r="AD72" s="4"/>
    </row>
    <row r="73" spans="1:30" x14ac:dyDescent="0.25">
      <c r="F73" s="9"/>
      <c r="H73" s="9"/>
      <c r="J73" s="9"/>
      <c r="L73" s="9"/>
      <c r="N73" s="9"/>
      <c r="P73" s="9"/>
      <c r="R73" s="8"/>
      <c r="S73" s="9"/>
      <c r="T73" s="8"/>
      <c r="U73" s="9"/>
      <c r="V73" s="8"/>
      <c r="W73" s="9"/>
      <c r="X73" s="8"/>
      <c r="Y73" s="9"/>
      <c r="Z73" s="8"/>
      <c r="AA73" s="9"/>
      <c r="AB73" s="8"/>
      <c r="AC73" s="9"/>
      <c r="AD73" s="8"/>
    </row>
    <row r="74" spans="1:30" x14ac:dyDescent="0.25">
      <c r="A74" s="2"/>
      <c r="R74" s="8"/>
      <c r="T74" s="8"/>
      <c r="V74" s="8"/>
      <c r="X74" s="8"/>
      <c r="Z74" s="8"/>
      <c r="AB74" s="8"/>
    </row>
    <row r="75" spans="1:30" x14ac:dyDescent="0.25">
      <c r="A75" s="20"/>
      <c r="F75" s="48"/>
      <c r="H75" s="48"/>
      <c r="J75" s="48"/>
      <c r="L75" s="48"/>
      <c r="N75" s="48"/>
      <c r="P75" s="48"/>
      <c r="R75" s="8"/>
      <c r="S75" s="48"/>
      <c r="T75" s="8"/>
      <c r="U75" s="48"/>
      <c r="V75" s="8"/>
      <c r="W75" s="48"/>
      <c r="X75" s="8"/>
      <c r="Y75" s="48"/>
      <c r="Z75" s="8"/>
      <c r="AA75" s="48"/>
      <c r="AB75" s="8"/>
      <c r="AC75" s="48"/>
    </row>
    <row r="76" spans="1:30" ht="13.8" x14ac:dyDescent="0.25">
      <c r="A76" s="20"/>
      <c r="F76" s="48"/>
      <c r="H76" s="48"/>
      <c r="J76" s="48"/>
      <c r="L76" s="48"/>
      <c r="N76" s="48"/>
      <c r="P76" s="48"/>
      <c r="R76" s="8"/>
      <c r="S76" s="48"/>
      <c r="T76" s="8"/>
      <c r="U76" s="48"/>
      <c r="V76" s="8"/>
      <c r="W76" s="48"/>
      <c r="X76" s="8"/>
      <c r="Y76" s="48"/>
      <c r="Z76" s="8"/>
      <c r="AA76" s="48"/>
      <c r="AB76" s="8"/>
      <c r="AC76" s="48"/>
      <c r="AD76" s="13"/>
    </row>
    <row r="77" spans="1:30" ht="13.8" x14ac:dyDescent="0.25">
      <c r="A77" s="20"/>
      <c r="F77" s="48"/>
      <c r="H77" s="48"/>
      <c r="J77" s="48"/>
      <c r="L77" s="48"/>
      <c r="N77" s="48"/>
      <c r="P77" s="48"/>
      <c r="R77" s="8"/>
      <c r="S77" s="48"/>
      <c r="T77" s="8"/>
      <c r="U77" s="48"/>
      <c r="V77" s="8"/>
      <c r="W77" s="48"/>
      <c r="X77" s="8"/>
      <c r="Y77" s="48"/>
      <c r="Z77" s="8"/>
      <c r="AA77" s="48"/>
      <c r="AB77" s="8"/>
      <c r="AC77" s="48"/>
      <c r="AD77" s="13"/>
    </row>
    <row r="78" spans="1:30" ht="13.8" x14ac:dyDescent="0.25">
      <c r="A78" s="20"/>
      <c r="F78" s="48"/>
      <c r="H78" s="48"/>
      <c r="J78" s="48"/>
      <c r="L78" s="48"/>
      <c r="N78" s="48"/>
      <c r="P78" s="48"/>
      <c r="R78" s="8"/>
      <c r="S78" s="48"/>
      <c r="T78" s="8"/>
      <c r="U78" s="48"/>
      <c r="V78" s="8"/>
      <c r="W78" s="48"/>
      <c r="X78" s="8"/>
      <c r="Y78" s="48"/>
      <c r="Z78" s="8"/>
      <c r="AA78" s="48"/>
      <c r="AB78" s="8"/>
      <c r="AC78" s="48"/>
      <c r="AD78" s="13"/>
    </row>
    <row r="79" spans="1:30" ht="13.8" x14ac:dyDescent="0.25">
      <c r="A79" s="2"/>
      <c r="F79" s="13"/>
      <c r="H79" s="13"/>
      <c r="J79" s="13"/>
      <c r="L79" s="13"/>
      <c r="N79" s="13"/>
      <c r="P79" s="13"/>
      <c r="R79" s="8"/>
      <c r="S79" s="13"/>
      <c r="T79" s="8"/>
      <c r="U79" s="13"/>
      <c r="V79" s="8"/>
      <c r="W79" s="13"/>
      <c r="X79" s="8"/>
      <c r="Y79" s="13"/>
      <c r="Z79" s="8"/>
      <c r="AA79" s="13"/>
      <c r="AB79" s="8"/>
      <c r="AC79" s="13"/>
      <c r="AD79" s="13"/>
    </row>
    <row r="80" spans="1:30" x14ac:dyDescent="0.25">
      <c r="A80" s="20"/>
      <c r="F80" s="48"/>
      <c r="H80" s="48"/>
      <c r="J80" s="48"/>
      <c r="L80" s="48"/>
      <c r="N80" s="48"/>
      <c r="P80" s="48"/>
      <c r="R80" s="8"/>
      <c r="S80" s="48"/>
      <c r="T80" s="8"/>
      <c r="U80" s="48"/>
      <c r="V80" s="8"/>
      <c r="W80" s="48"/>
      <c r="X80" s="8"/>
      <c r="Y80" s="48"/>
      <c r="Z80" s="8"/>
      <c r="AA80" s="48"/>
      <c r="AB80" s="8"/>
      <c r="AC80" s="48"/>
      <c r="AD80" s="23"/>
    </row>
    <row r="81" spans="1:30" x14ac:dyDescent="0.25">
      <c r="A81" s="20"/>
      <c r="F81" s="48"/>
      <c r="H81" s="48"/>
      <c r="J81" s="48"/>
      <c r="L81" s="48"/>
      <c r="N81" s="48"/>
      <c r="P81" s="48"/>
      <c r="R81" s="8"/>
      <c r="S81" s="48"/>
      <c r="T81" s="8"/>
      <c r="U81" s="48"/>
      <c r="V81" s="8"/>
      <c r="W81" s="48"/>
      <c r="X81" s="8"/>
      <c r="Y81" s="48"/>
      <c r="Z81" s="8"/>
      <c r="AA81" s="48"/>
      <c r="AB81" s="8"/>
      <c r="AC81" s="48"/>
    </row>
    <row r="82" spans="1:30" x14ac:dyDescent="0.25">
      <c r="A82" s="20"/>
      <c r="F82" s="48"/>
      <c r="H82" s="48"/>
      <c r="J82" s="48"/>
      <c r="L82" s="48"/>
      <c r="N82" s="48"/>
      <c r="P82" s="48"/>
      <c r="R82" s="8"/>
      <c r="S82" s="48"/>
      <c r="T82" s="8"/>
      <c r="U82" s="48"/>
      <c r="V82" s="8"/>
      <c r="W82" s="48"/>
      <c r="X82" s="8"/>
      <c r="Y82" s="48"/>
      <c r="Z82" s="8"/>
      <c r="AA82" s="48"/>
      <c r="AB82" s="8"/>
      <c r="AC82" s="48"/>
      <c r="AD82" s="21"/>
    </row>
    <row r="83" spans="1:30" x14ac:dyDescent="0.25">
      <c r="A83" s="20"/>
      <c r="F83" s="48"/>
      <c r="H83" s="48"/>
      <c r="J83" s="48"/>
      <c r="L83" s="48"/>
      <c r="N83" s="48"/>
      <c r="P83" s="48"/>
      <c r="R83" s="8"/>
      <c r="S83" s="48"/>
      <c r="T83" s="8"/>
      <c r="U83" s="48"/>
      <c r="V83" s="8"/>
      <c r="W83" s="48"/>
      <c r="X83" s="8"/>
      <c r="Y83" s="48"/>
      <c r="Z83" s="8"/>
      <c r="AA83" s="48"/>
      <c r="AB83" s="8"/>
      <c r="AC83" s="48"/>
      <c r="AD83" s="4"/>
    </row>
    <row r="84" spans="1:30" x14ac:dyDescent="0.25">
      <c r="A84" s="16"/>
      <c r="F84" s="15"/>
      <c r="H84" s="15"/>
      <c r="J84" s="15"/>
      <c r="L84" s="15"/>
      <c r="N84" s="15"/>
      <c r="P84" s="15"/>
      <c r="R84" s="8"/>
      <c r="S84" s="15"/>
      <c r="T84" s="8"/>
      <c r="U84" s="15"/>
      <c r="V84" s="8"/>
      <c r="W84" s="15"/>
      <c r="X84" s="8"/>
      <c r="Y84" s="15"/>
      <c r="Z84" s="8"/>
      <c r="AA84" s="15"/>
      <c r="AB84" s="8"/>
      <c r="AC84" s="15"/>
      <c r="AD84" s="15"/>
    </row>
    <row r="85" spans="1:30" x14ac:dyDescent="0.25">
      <c r="F85" s="15"/>
      <c r="H85" s="15"/>
      <c r="J85" s="15"/>
      <c r="L85" s="15"/>
      <c r="N85" s="15"/>
      <c r="P85" s="15"/>
      <c r="R85" s="8"/>
      <c r="S85" s="15"/>
      <c r="T85" s="8"/>
      <c r="U85" s="15"/>
      <c r="V85" s="8"/>
      <c r="W85" s="15"/>
      <c r="X85" s="8"/>
      <c r="Y85" s="15"/>
      <c r="Z85" s="8"/>
      <c r="AA85" s="15"/>
      <c r="AB85" s="8"/>
      <c r="AC85" s="15"/>
      <c r="AD85" s="15"/>
    </row>
    <row r="86" spans="1:30" x14ac:dyDescent="0.25">
      <c r="R86" s="8"/>
      <c r="T86" s="8"/>
      <c r="V86" s="8"/>
      <c r="X86" s="8"/>
      <c r="Z86" s="8"/>
      <c r="AB86" s="8"/>
    </row>
    <row r="87" spans="1:30" x14ac:dyDescent="0.25">
      <c r="F87" s="4"/>
      <c r="H87" s="4"/>
      <c r="J87" s="4"/>
      <c r="L87" s="4"/>
      <c r="N87" s="4"/>
      <c r="P87" s="4"/>
      <c r="R87" s="8"/>
      <c r="S87" s="4"/>
      <c r="T87" s="8"/>
      <c r="U87" s="4"/>
      <c r="V87" s="8"/>
      <c r="W87" s="4"/>
      <c r="X87" s="8"/>
      <c r="Y87" s="4"/>
      <c r="Z87" s="8"/>
      <c r="AA87" s="4"/>
      <c r="AB87" s="8"/>
      <c r="AC87" s="4"/>
    </row>
    <row r="88" spans="1:30" x14ac:dyDescent="0.25">
      <c r="R88" s="8"/>
      <c r="T88" s="8"/>
      <c r="V88" s="8"/>
      <c r="X88" s="8"/>
      <c r="Z88" s="8"/>
      <c r="AB88" s="8"/>
    </row>
    <row r="89" spans="1:30" x14ac:dyDescent="0.25">
      <c r="R89" s="8"/>
      <c r="T89" s="8"/>
      <c r="V89" s="8"/>
      <c r="X89" s="8"/>
      <c r="Z89" s="8"/>
      <c r="AB89" s="8"/>
    </row>
    <row r="90" spans="1:30" ht="13.8" x14ac:dyDescent="0.25">
      <c r="F90" s="13"/>
      <c r="H90" s="13"/>
      <c r="J90" s="13"/>
      <c r="L90" s="13"/>
      <c r="N90" s="13"/>
      <c r="P90" s="13"/>
      <c r="R90" s="8"/>
      <c r="S90" s="13"/>
      <c r="T90" s="8"/>
      <c r="U90" s="13"/>
      <c r="V90" s="8"/>
      <c r="W90" s="13"/>
      <c r="X90" s="8"/>
      <c r="Y90" s="13"/>
      <c r="Z90" s="8"/>
      <c r="AA90" s="13"/>
      <c r="AB90" s="8"/>
      <c r="AC90" s="13"/>
      <c r="AD90" s="13"/>
    </row>
    <row r="91" spans="1:30" x14ac:dyDescent="0.25">
      <c r="F91" s="4"/>
      <c r="H91" s="4"/>
      <c r="J91" s="4"/>
      <c r="L91" s="4"/>
      <c r="N91" s="4"/>
      <c r="P91" s="4"/>
      <c r="R91" s="8"/>
      <c r="S91" s="4"/>
      <c r="T91" s="8"/>
      <c r="U91" s="4"/>
      <c r="V91" s="8"/>
      <c r="W91" s="4"/>
      <c r="X91" s="8"/>
      <c r="Y91" s="4"/>
      <c r="Z91" s="8"/>
      <c r="AA91" s="4"/>
      <c r="AB91" s="8"/>
      <c r="AC91" s="4"/>
      <c r="AD91" s="4"/>
    </row>
    <row r="92" spans="1:30" x14ac:dyDescent="0.25">
      <c r="R92" s="8"/>
      <c r="T92" s="8"/>
      <c r="V92" s="8"/>
      <c r="X92" s="8"/>
      <c r="Z92" s="8"/>
      <c r="AB92" s="8"/>
    </row>
    <row r="93" spans="1:30" x14ac:dyDescent="0.25">
      <c r="R93" s="8"/>
      <c r="T93" s="8"/>
      <c r="V93" s="8"/>
      <c r="X93" s="8"/>
      <c r="Z93" s="8"/>
      <c r="AB93" s="8"/>
    </row>
    <row r="94" spans="1:30" x14ac:dyDescent="0.25">
      <c r="R94" s="8"/>
      <c r="T94" s="8"/>
      <c r="V94" s="8"/>
      <c r="X94" s="8"/>
      <c r="Z94" s="8"/>
      <c r="AB94" s="8"/>
    </row>
    <row r="95" spans="1:30" x14ac:dyDescent="0.25">
      <c r="R95" s="8"/>
      <c r="T95" s="8"/>
      <c r="V95" s="8"/>
      <c r="X95" s="8"/>
      <c r="Z95" s="8"/>
      <c r="AB95" s="8"/>
    </row>
    <row r="96" spans="1:30" x14ac:dyDescent="0.25">
      <c r="R96" s="8"/>
      <c r="T96" s="8"/>
      <c r="V96" s="8"/>
      <c r="X96" s="8"/>
      <c r="Z96" s="8"/>
      <c r="AB96" s="8"/>
    </row>
    <row r="97" spans="6:30" x14ac:dyDescent="0.25">
      <c r="R97" s="8"/>
      <c r="T97" s="8"/>
      <c r="V97" s="8"/>
      <c r="X97" s="8"/>
      <c r="Z97" s="8"/>
      <c r="AB97" s="8"/>
    </row>
    <row r="98" spans="6:30" x14ac:dyDescent="0.25">
      <c r="R98" s="8"/>
      <c r="T98" s="8"/>
      <c r="V98" s="8"/>
      <c r="X98" s="8"/>
      <c r="Z98" s="8"/>
      <c r="AB98" s="8"/>
    </row>
    <row r="99" spans="6:30" x14ac:dyDescent="0.25">
      <c r="R99" s="8"/>
      <c r="T99" s="8"/>
      <c r="V99" s="8"/>
      <c r="X99" s="8"/>
      <c r="Z99" s="8"/>
      <c r="AB99" s="8"/>
    </row>
    <row r="101" spans="6:30" x14ac:dyDescent="0.25">
      <c r="F101" s="4"/>
      <c r="H101" s="4"/>
      <c r="J101" s="4"/>
      <c r="L101" s="4"/>
      <c r="N101" s="4"/>
      <c r="P101" s="4"/>
      <c r="S101" s="4"/>
      <c r="U101" s="4"/>
      <c r="W101" s="4"/>
      <c r="Y101" s="4"/>
      <c r="AA101" s="4"/>
      <c r="AC101" s="4"/>
      <c r="AD101" s="4"/>
    </row>
  </sheetData>
  <sheetProtection algorithmName="SHA-512" hashValue="soEdozOrQTnE+BeDpbdGv1jteyO8/EuXU+WgPw2gFvrZbTOKS67vZyoXpwott4lNlzJb6Ak37uyPcIEyET5V0Q==" saltValue="Slg9U214CUKF5meTZ9Kt0g==" spinCount="100000" sheet="1" objects="1" scenarios="1" formatCells="0" formatColumns="0" formatRows="0"/>
  <mergeCells count="24"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AB3:AC3"/>
    <mergeCell ref="AB4:AC4"/>
    <mergeCell ref="V3:W3"/>
    <mergeCell ref="V4:W4"/>
    <mergeCell ref="X3:Y3"/>
    <mergeCell ref="X4:Y4"/>
    <mergeCell ref="Z3:AA3"/>
    <mergeCell ref="Z4:AA4"/>
    <mergeCell ref="O3:P3"/>
    <mergeCell ref="O4:P4"/>
    <mergeCell ref="R3:S3"/>
    <mergeCell ref="R4:S4"/>
    <mergeCell ref="T3:U3"/>
    <mergeCell ref="T4:U4"/>
  </mergeCells>
  <phoneticPr fontId="1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4C85-2AEC-4BFB-B47E-8D54E7221BBB}">
  <sheetPr codeName="Tabelle3"/>
  <dimension ref="A1:BJ101"/>
  <sheetViews>
    <sheetView workbookViewId="0">
      <pane xSplit="17" ySplit="5" topLeftCell="R6" activePane="bottomRight" state="frozen"/>
      <selection pane="topRight" activeCell="R1" sqref="R1"/>
      <selection pane="bottomLeft" activeCell="A6" sqref="A6"/>
      <selection pane="bottomRight" activeCell="V67" sqref="V67:AD67"/>
    </sheetView>
  </sheetViews>
  <sheetFormatPr baseColWidth="10" defaultRowHeight="13.2" outlineLevelCol="1" x14ac:dyDescent="0.25"/>
  <cols>
    <col min="1" max="1" width="8" customWidth="1"/>
    <col min="3" max="3" width="4.77734375" customWidth="1"/>
    <col min="5" max="5" width="16.21875" customWidth="1"/>
    <col min="6" max="6" width="1" customWidth="1"/>
    <col min="7" max="7" width="11.33203125" hidden="1" customWidth="1"/>
    <col min="8" max="17" width="0" hidden="1" customWidth="1"/>
    <col min="18" max="18" width="27.77734375" style="3" customWidth="1"/>
    <col min="19" max="19" width="0.77734375" style="3" customWidth="1"/>
    <col min="20" max="20" width="11.88671875" customWidth="1"/>
    <col min="21" max="21" width="5.109375" customWidth="1"/>
    <col min="22" max="22" width="10.33203125" style="3" customWidth="1"/>
    <col min="23" max="23" width="5.109375" customWidth="1"/>
    <col min="24" max="24" width="10.33203125" style="3" customWidth="1"/>
    <col min="25" max="25" width="5.109375" customWidth="1"/>
    <col min="26" max="26" width="10.33203125" style="3" customWidth="1"/>
    <col min="27" max="27" width="5.109375" customWidth="1"/>
    <col min="28" max="28" width="10.33203125" style="3" customWidth="1"/>
    <col min="29" max="29" width="5.109375" customWidth="1"/>
    <col min="30" max="30" width="10.33203125" style="3" customWidth="1"/>
    <col min="31" max="31" width="5.109375" customWidth="1"/>
    <col min="32" max="32" width="10.33203125" style="3" hidden="1" customWidth="1" outlineLevel="1"/>
    <col min="33" max="33" width="1.21875" style="3" customWidth="1" collapsed="1"/>
    <col min="34" max="34" width="4.6640625" style="3" customWidth="1"/>
    <col min="35" max="35" width="24.77734375" style="2" bestFit="1" customWidth="1"/>
    <col min="36" max="36" width="10.6640625" bestFit="1" customWidth="1"/>
    <col min="37" max="37" width="5" customWidth="1"/>
    <col min="38" max="38" width="15.109375" customWidth="1"/>
    <col min="39" max="39" width="4.21875" style="243" customWidth="1"/>
    <col min="40" max="40" width="15.109375" customWidth="1"/>
    <col min="41" max="41" width="5" style="243" customWidth="1"/>
    <col min="42" max="42" width="15.109375" customWidth="1"/>
    <col min="43" max="43" width="5" style="243" customWidth="1"/>
    <col min="44" max="44" width="15.109375" customWidth="1"/>
    <col min="45" max="45" width="5" style="243" customWidth="1"/>
    <col min="46" max="46" width="15.109375" customWidth="1"/>
    <col min="47" max="47" width="5.6640625" hidden="1" customWidth="1" outlineLevel="1"/>
    <col min="48" max="48" width="15.109375" hidden="1" customWidth="1" outlineLevel="1"/>
    <col min="49" max="49" width="1.6640625" customWidth="1" collapsed="1"/>
    <col min="50" max="50" width="5" customWidth="1"/>
    <col min="51" max="51" width="14.33203125" style="1" customWidth="1"/>
    <col min="52" max="52" width="11.6640625" style="1" customWidth="1"/>
    <col min="53" max="53" width="5.6640625" style="1" hidden="1" customWidth="1" outlineLevel="1"/>
    <col min="54" max="54" width="11.33203125" collapsed="1"/>
    <col min="55" max="55" width="0" hidden="1" customWidth="1" outlineLevel="1"/>
    <col min="56" max="56" width="11.33203125" collapsed="1"/>
    <col min="57" max="57" width="0" hidden="1" customWidth="1" outlineLevel="1"/>
    <col min="58" max="58" width="11.33203125" collapsed="1"/>
    <col min="59" max="59" width="0" hidden="1" customWidth="1" outlineLevel="1"/>
    <col min="60" max="60" width="11.33203125" collapsed="1"/>
    <col min="61" max="61" width="0" hidden="1" customWidth="1" outlineLevel="1"/>
    <col min="62" max="62" width="11.33203125" collapsed="1"/>
  </cols>
  <sheetData>
    <row r="1" spans="1:62" x14ac:dyDescent="0.25">
      <c r="A1" s="79" t="s">
        <v>356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7"/>
      <c r="S1" s="77"/>
      <c r="AY1" s="295"/>
      <c r="AZ1" s="295"/>
      <c r="BA1" s="295"/>
      <c r="BB1" s="268"/>
      <c r="BC1" s="268"/>
      <c r="BD1" s="268"/>
      <c r="BE1" s="268"/>
      <c r="BF1" s="268"/>
      <c r="BG1" s="268"/>
      <c r="BH1" s="268"/>
      <c r="BI1" s="268"/>
      <c r="BJ1" s="268"/>
    </row>
    <row r="2" spans="1:62" x14ac:dyDescent="0.25">
      <c r="B2" s="66" t="s">
        <v>357</v>
      </c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Y2" s="295"/>
      <c r="AZ2" s="295"/>
      <c r="BA2" s="295"/>
      <c r="BB2" s="268"/>
      <c r="BC2" s="268"/>
      <c r="BD2" s="268"/>
      <c r="BE2" s="268"/>
      <c r="BF2" s="268"/>
      <c r="BG2" s="268"/>
      <c r="BH2" s="268"/>
      <c r="BI2" s="268"/>
      <c r="BJ2" s="268"/>
    </row>
    <row r="3" spans="1:62" s="75" customFormat="1" ht="26.4" x14ac:dyDescent="0.25">
      <c r="A3" s="69"/>
      <c r="B3" s="353" t="s">
        <v>358</v>
      </c>
      <c r="C3" s="354"/>
      <c r="D3" s="354"/>
      <c r="E3" s="354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255" t="s">
        <v>92</v>
      </c>
      <c r="S3" s="44"/>
      <c r="T3" s="255"/>
      <c r="U3" s="256"/>
      <c r="V3" s="257"/>
      <c r="W3" s="256"/>
      <c r="X3" s="257"/>
      <c r="Y3" s="256"/>
      <c r="Z3" s="257"/>
      <c r="AA3" s="256"/>
      <c r="AB3" s="257"/>
      <c r="AC3" s="256"/>
      <c r="AD3" s="257"/>
      <c r="AE3" s="256"/>
      <c r="AF3" s="257"/>
      <c r="AG3" s="257"/>
      <c r="AH3" s="77"/>
      <c r="AI3" s="76" t="s">
        <v>91</v>
      </c>
      <c r="AM3" s="244"/>
      <c r="AO3" s="244"/>
      <c r="AQ3" s="244"/>
      <c r="AS3" s="244"/>
      <c r="AW3" s="217"/>
      <c r="AY3" s="296" t="s">
        <v>90</v>
      </c>
      <c r="AZ3" s="297"/>
      <c r="BA3" s="297"/>
      <c r="BB3" s="298" t="s">
        <v>88</v>
      </c>
      <c r="BC3" s="298"/>
      <c r="BD3" s="298" t="s">
        <v>87</v>
      </c>
      <c r="BE3" s="298"/>
      <c r="BF3" s="299" t="s">
        <v>86</v>
      </c>
      <c r="BG3" s="300"/>
      <c r="BH3" s="300"/>
      <c r="BI3" s="300"/>
      <c r="BJ3" s="300"/>
    </row>
    <row r="4" spans="1:62" ht="12.9" customHeight="1" x14ac:dyDescent="0.25">
      <c r="B4" s="75" t="s">
        <v>355</v>
      </c>
      <c r="C4" s="69"/>
      <c r="D4" s="69"/>
      <c r="E4" s="69"/>
      <c r="R4"/>
      <c r="S4" s="329"/>
      <c r="U4" t="str">
        <f>IF(Übernahme_Werte!R4="&lt;","&lt;"," ")</f>
        <v xml:space="preserve"> </v>
      </c>
      <c r="V4" s="254">
        <f>Übernahme_Werte!R3</f>
        <v>0</v>
      </c>
      <c r="X4" s="254">
        <f>Übernahme_Werte!T3</f>
        <v>0</v>
      </c>
      <c r="Z4" s="254">
        <f>Übernahme_Werte!V3</f>
        <v>0</v>
      </c>
      <c r="AB4" s="254">
        <f>Übernahme_Werte!X3</f>
        <v>0</v>
      </c>
      <c r="AD4" s="254">
        <f>Übernahme_Werte!Z3</f>
        <v>0</v>
      </c>
      <c r="AF4" s="254" t="str">
        <f>Übernahme_Werte!AB3</f>
        <v>normalerweise</v>
      </c>
      <c r="AH4" s="77"/>
      <c r="AL4" s="70">
        <f>Übernahme_Werte!R3</f>
        <v>0</v>
      </c>
      <c r="AM4" s="245"/>
      <c r="AN4" s="70">
        <f>Übernahme_Werte!T3</f>
        <v>0</v>
      </c>
      <c r="AO4" s="245"/>
      <c r="AP4" s="70">
        <f>Übernahme_Werte!V3</f>
        <v>0</v>
      </c>
      <c r="AQ4" s="245"/>
      <c r="AR4" s="70">
        <f>Übernahme_Werte!X3</f>
        <v>0</v>
      </c>
      <c r="AS4" s="245"/>
      <c r="AT4" s="70">
        <f>Übernahme_Werte!Z3</f>
        <v>0</v>
      </c>
      <c r="AU4" s="70"/>
      <c r="AV4" s="70" t="str">
        <f>Übernahme_Werte!AB3</f>
        <v>normalerweise</v>
      </c>
      <c r="AW4" s="217"/>
      <c r="AY4" s="301"/>
      <c r="AZ4" s="302" t="s">
        <v>84</v>
      </c>
      <c r="BA4" s="295"/>
      <c r="BB4" s="303">
        <v>3</v>
      </c>
      <c r="BC4" s="303"/>
      <c r="BD4" s="303">
        <v>2</v>
      </c>
      <c r="BE4" s="304"/>
      <c r="BF4" s="305">
        <v>1</v>
      </c>
      <c r="BG4" s="268"/>
      <c r="BH4" s="268"/>
      <c r="BI4" s="268"/>
      <c r="BJ4" s="268"/>
    </row>
    <row r="5" spans="1:62" s="69" customFormat="1" x14ac:dyDescent="0.25">
      <c r="A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 s="258"/>
      <c r="S5" s="258"/>
      <c r="T5" s="258"/>
      <c r="U5" s="258" t="str">
        <f>IF(Übernahme_Werte!R5="&lt;","&lt;"," ")</f>
        <v xml:space="preserve"> </v>
      </c>
      <c r="V5" s="259">
        <f>Übernahme_Werte!R4</f>
        <v>0</v>
      </c>
      <c r="W5" s="258"/>
      <c r="X5" s="259">
        <f>Übernahme_Werte!T4</f>
        <v>0</v>
      </c>
      <c r="Y5" s="258"/>
      <c r="Z5" s="259">
        <f>Übernahme_Werte!V4</f>
        <v>0</v>
      </c>
      <c r="AA5" s="258"/>
      <c r="AB5" s="259">
        <f>Übernahme_Werte!X4</f>
        <v>0</v>
      </c>
      <c r="AC5" s="258"/>
      <c r="AD5" s="259">
        <f>Übernahme_Werte!Z4</f>
        <v>0</v>
      </c>
      <c r="AE5" s="258"/>
      <c r="AF5" s="259" t="str">
        <f>Übernahme_Werte!AB4</f>
        <v>nicht belegt</v>
      </c>
      <c r="AG5" s="260"/>
      <c r="AH5" s="77"/>
      <c r="AI5" s="197"/>
      <c r="AL5" s="70">
        <f>Übernahme_Werte!R4</f>
        <v>0</v>
      </c>
      <c r="AM5" s="245"/>
      <c r="AN5" s="70">
        <f>Übernahme_Werte!T4</f>
        <v>0</v>
      </c>
      <c r="AO5" s="245"/>
      <c r="AP5" s="70">
        <f>Übernahme_Werte!V4</f>
        <v>0</v>
      </c>
      <c r="AQ5" s="245"/>
      <c r="AR5" s="70">
        <f>Übernahme_Werte!X4</f>
        <v>0</v>
      </c>
      <c r="AS5" s="245"/>
      <c r="AT5" s="70">
        <f>Übernahme_Werte!Z4</f>
        <v>0</v>
      </c>
      <c r="AU5" s="70"/>
      <c r="AV5" s="70" t="str">
        <f>Übernahme_Werte!AB4</f>
        <v>nicht belegt</v>
      </c>
      <c r="AW5" s="217"/>
      <c r="AY5" s="301"/>
      <c r="AZ5" s="306" t="s">
        <v>82</v>
      </c>
      <c r="BA5" s="307"/>
      <c r="BB5" s="308">
        <v>1</v>
      </c>
      <c r="BC5" s="308"/>
      <c r="BD5" s="309">
        <v>1</v>
      </c>
      <c r="BE5" s="309"/>
      <c r="BF5" s="310">
        <v>1</v>
      </c>
      <c r="BG5" s="307"/>
      <c r="BH5" s="307"/>
      <c r="BI5" s="307"/>
      <c r="BJ5" s="307"/>
    </row>
    <row r="6" spans="1:62" x14ac:dyDescent="0.25">
      <c r="R6" s="203" t="str">
        <f>Übernahme_Werte!A5</f>
        <v>Trockenrückstand</v>
      </c>
      <c r="S6" s="203"/>
      <c r="T6" s="38" t="s">
        <v>74</v>
      </c>
      <c r="U6" s="19" t="str">
        <f>IF(Übernahme_Werte!R6="&lt;","&lt;"," ")</f>
        <v xml:space="preserve"> </v>
      </c>
      <c r="V6" s="65">
        <f>Übernahme_Werte!S5</f>
        <v>0</v>
      </c>
      <c r="W6" s="19" t="str">
        <f>IF(Übernahme_Werte!T6="&lt;","&lt;"," ")</f>
        <v xml:space="preserve"> </v>
      </c>
      <c r="X6" s="65">
        <f>Übernahme_Werte!U5</f>
        <v>0</v>
      </c>
      <c r="Y6" s="19" t="str">
        <f>IF(Übernahme_Werte!V6="&lt;","&lt;"," ")</f>
        <v xml:space="preserve"> </v>
      </c>
      <c r="Z6" s="65">
        <f>Übernahme_Werte!W5</f>
        <v>0</v>
      </c>
      <c r="AA6" s="19" t="str">
        <f>IF(Übernahme_Werte!X6="&lt;","&lt;"," ")</f>
        <v xml:space="preserve"> </v>
      </c>
      <c r="AB6" s="65">
        <f>Übernahme_Werte!Y5</f>
        <v>0</v>
      </c>
      <c r="AC6" s="19" t="str">
        <f>IF(Übernahme_Werte!Z6="&lt;","&lt;"," ")</f>
        <v xml:space="preserve"> </v>
      </c>
      <c r="AD6" s="65">
        <f>Übernahme_Werte!AA5</f>
        <v>0</v>
      </c>
      <c r="AE6" s="19" t="str">
        <f>IF(Übernahme_Werte!AB6="&lt;","&lt;"," ")</f>
        <v xml:space="preserve"> </v>
      </c>
      <c r="AF6" s="65">
        <f>Übernahme_Werte!AC5</f>
        <v>0</v>
      </c>
      <c r="AG6" s="68"/>
      <c r="AH6" s="77"/>
      <c r="AI6" s="213" t="str">
        <f>Übernahme_Werte!A5</f>
        <v>Trockenrückstand</v>
      </c>
      <c r="AJ6" s="37" t="str">
        <f>Übernahme_Werte!B5</f>
        <v>[Mas.-%]</v>
      </c>
      <c r="AK6" s="253"/>
      <c r="AL6" s="263">
        <f>Übernahme_Werte!S5</f>
        <v>0</v>
      </c>
      <c r="AM6" s="246"/>
      <c r="AN6" s="263">
        <f>ROUND(Übernahme_Werte!U5,AZ6)</f>
        <v>0</v>
      </c>
      <c r="AO6" s="246"/>
      <c r="AP6" s="263">
        <f>Übernahme_Werte!W5</f>
        <v>0</v>
      </c>
      <c r="AQ6" s="246"/>
      <c r="AR6" s="263">
        <f>Übernahme_Werte!Y5</f>
        <v>0</v>
      </c>
      <c r="AS6" s="246"/>
      <c r="AT6" s="263">
        <f>Übernahme_Werte!AA5</f>
        <v>0</v>
      </c>
      <c r="AU6" s="37"/>
      <c r="AV6" s="263">
        <f>Übernahme_Werte!AC5</f>
        <v>0</v>
      </c>
      <c r="AW6" s="217"/>
      <c r="AX6" s="37"/>
      <c r="AY6" s="311" t="s">
        <v>226</v>
      </c>
      <c r="AZ6" s="295">
        <f>1+IFERROR(IF(V6&lt;0.01,$BF$4,IF(V6&lt;0.1,$BD$4,$BB$4))-(1+INT(LOG10(ABS(V6)))),7)</f>
        <v>8</v>
      </c>
      <c r="BA6" s="295"/>
      <c r="BB6" s="295">
        <f>1+IFERROR(IF(X6&lt;0.01,$BF$4,IF(X6&lt;0.1,$BD$4,$BB$4))-(1+INT(LOG10(ABS(X6)))),7)</f>
        <v>8</v>
      </c>
      <c r="BC6" s="268"/>
      <c r="BD6" s="295">
        <f>1+IFERROR(IF(Z6&lt;0.01,$BF$4,IF(Z6&lt;0.1,$BD$4,$BB$4))-(1+INT(LOG10(ABS(Z6)))),7)</f>
        <v>8</v>
      </c>
      <c r="BE6" s="268"/>
      <c r="BF6" s="295">
        <f>1+IFERROR(IF(AB6&lt;0.01,$BF$4,IF(AB6&lt;0.1,$BD$4,$BB$4))-(1+INT(LOG10(ABS(AB6)))),7)</f>
        <v>8</v>
      </c>
      <c r="BG6" s="268"/>
      <c r="BH6" s="295">
        <f>1+IFERROR(IF(AD6&lt;0.01,$BF$4,IF(AD6&lt;0.1,$BD$4,$BB$4))-(1+INT(LOG10(ABS(AD6)))),7)</f>
        <v>8</v>
      </c>
      <c r="BI6" s="268"/>
      <c r="BJ6" s="295">
        <f>1+IFERROR(IF(AF6&lt;0.01,$BF$4,IF(AF6&lt;0.1,$BD$4,$BB$4))-(1+INT(LOG10(ABS(AF6)))),7)</f>
        <v>8</v>
      </c>
    </row>
    <row r="7" spans="1:62" x14ac:dyDescent="0.25">
      <c r="R7" s="203" t="str">
        <f>Übernahme_Werte!A6</f>
        <v>Feuchte</v>
      </c>
      <c r="S7" s="203"/>
      <c r="T7" s="38" t="s">
        <v>74</v>
      </c>
      <c r="U7" s="19" t="str">
        <f>IF(Übernahme_Werte!R7="&lt;","&lt;"," ")</f>
        <v xml:space="preserve"> </v>
      </c>
      <c r="V7" s="65">
        <f>Übernahme_Werte!S6</f>
        <v>0</v>
      </c>
      <c r="W7" s="19" t="str">
        <f>IF(Übernahme_Werte!T7="&lt;","&lt;"," ")</f>
        <v xml:space="preserve"> </v>
      </c>
      <c r="X7" s="65">
        <f>Übernahme_Werte!U6</f>
        <v>0</v>
      </c>
      <c r="Y7" s="19" t="str">
        <f>IF(Übernahme_Werte!V7="&lt;","&lt;"," ")</f>
        <v xml:space="preserve"> </v>
      </c>
      <c r="Z7" s="65">
        <f>Übernahme_Werte!W6</f>
        <v>0</v>
      </c>
      <c r="AA7" s="19" t="str">
        <f>IF(Übernahme_Werte!X7="&lt;","&lt;"," ")</f>
        <v xml:space="preserve"> </v>
      </c>
      <c r="AB7" s="65">
        <f>Übernahme_Werte!Y6</f>
        <v>0</v>
      </c>
      <c r="AC7" s="19" t="str">
        <f>IF(Übernahme_Werte!Z7="&lt;","&lt;"," ")</f>
        <v xml:space="preserve"> </v>
      </c>
      <c r="AD7" s="65">
        <f>Übernahme_Werte!AA6</f>
        <v>0</v>
      </c>
      <c r="AE7" s="19" t="str">
        <f>IF(Übernahme_Werte!AB7="&lt;","&lt;"," ")</f>
        <v xml:space="preserve"> </v>
      </c>
      <c r="AF7" s="65">
        <f>Übernahme_Werte!AC6</f>
        <v>0</v>
      </c>
      <c r="AG7" s="58"/>
      <c r="AH7" s="58"/>
      <c r="AI7" s="213" t="str">
        <f>Übernahme_Werte!A6</f>
        <v>Feuchte</v>
      </c>
      <c r="AJ7" s="37" t="str">
        <f>Übernahme_Werte!B6</f>
        <v>[Mas.-%]</v>
      </c>
      <c r="AK7" s="253"/>
      <c r="AL7" s="207">
        <f>Übernahme_Werte!S6</f>
        <v>0</v>
      </c>
      <c r="AM7" s="246"/>
      <c r="AN7" s="207">
        <f>Übernahme_Werte!U6</f>
        <v>0</v>
      </c>
      <c r="AO7" s="246"/>
      <c r="AP7" s="207">
        <f>Übernahme_Werte!W6</f>
        <v>0</v>
      </c>
      <c r="AQ7" s="246"/>
      <c r="AR7" s="207">
        <f>Übernahme_Werte!Y6</f>
        <v>0</v>
      </c>
      <c r="AS7" s="246"/>
      <c r="AT7" s="207">
        <f>Übernahme_Werte!AA6</f>
        <v>0</v>
      </c>
      <c r="AU7" s="37"/>
      <c r="AV7" s="207">
        <f>Übernahme_Werte!AC6</f>
        <v>0</v>
      </c>
      <c r="AW7" s="217"/>
      <c r="AX7" s="67"/>
      <c r="AY7" s="301"/>
      <c r="AZ7" s="295">
        <f>1+IFERROR(IF(V7&lt;0.01,$BF$4,IF(V7&lt;0.1,$BD$4,$BB$4))-(1+INT(LOG10(ABS(V7)))),7)</f>
        <v>8</v>
      </c>
      <c r="BA7" s="295"/>
      <c r="BB7" s="295">
        <f>1+IFERROR(IF(X7&lt;0.01,$BF$4,IF(X7&lt;0.1,$BD$4,$BB$4))-(1+INT(LOG10(ABS(X7)))),7)</f>
        <v>8</v>
      </c>
      <c r="BC7" s="268"/>
      <c r="BD7" s="295">
        <f>1+IFERROR(IF(Z7&lt;0.01,$BF$4,IF(Z7&lt;0.1,$BD$4,$BB$4))-(1+INT(LOG10(ABS(Z7)))),7)</f>
        <v>8</v>
      </c>
      <c r="BE7" s="268"/>
      <c r="BF7" s="295">
        <f>1+IFERROR(IF(AB7&lt;0.01,$BF$4,IF(AB7&lt;0.1,$BD$4,$BB$4))-(1+INT(LOG10(ABS(AB7)))),7)</f>
        <v>8</v>
      </c>
      <c r="BG7" s="268"/>
      <c r="BH7" s="295">
        <f>1+IFERROR(IF(AD7&lt;0.01,$BF$4,IF(AD7&lt;0.1,$BD$4,$BB$4))-(1+INT(LOG10(ABS(AD7)))),7)</f>
        <v>8</v>
      </c>
      <c r="BI7" s="268"/>
      <c r="BJ7" s="295">
        <f>1+IFERROR(IF(AF7&lt;0.01,$BF$4,IF(AF7&lt;0.1,$BD$4,$BB$4))-(1+INT(LOG10(ABS(AF7)))),7)</f>
        <v>8</v>
      </c>
    </row>
    <row r="8" spans="1:62" x14ac:dyDescent="0.25">
      <c r="R8" s="203" t="s">
        <v>81</v>
      </c>
      <c r="S8" s="203"/>
      <c r="T8" s="37"/>
      <c r="U8" s="19" t="str">
        <f>IF(Übernahme_Werte!R8="&lt;","&lt;"," ")</f>
        <v xml:space="preserve"> </v>
      </c>
      <c r="V8" s="58"/>
      <c r="W8" s="37"/>
      <c r="X8" s="58"/>
      <c r="Y8" s="37"/>
      <c r="Z8" s="58"/>
      <c r="AA8" s="37"/>
      <c r="AB8" s="58"/>
      <c r="AC8" s="37"/>
      <c r="AD8" s="58"/>
      <c r="AE8" s="37"/>
      <c r="AF8" s="58"/>
      <c r="AG8" s="58"/>
      <c r="AH8" s="58"/>
      <c r="AI8" s="213" t="s">
        <v>81</v>
      </c>
      <c r="AJ8" s="37"/>
      <c r="AK8" s="253"/>
      <c r="AL8" s="207"/>
      <c r="AM8" s="246"/>
      <c r="AN8" s="207"/>
      <c r="AO8" s="246"/>
      <c r="AP8" s="207"/>
      <c r="AQ8" s="246"/>
      <c r="AR8" s="207"/>
      <c r="AS8" s="246"/>
      <c r="AT8" s="207"/>
      <c r="AU8" s="37"/>
      <c r="AV8" s="207"/>
      <c r="AW8" s="217"/>
      <c r="AX8" s="67"/>
      <c r="AY8" s="301"/>
      <c r="AZ8" s="312"/>
      <c r="BA8" s="312"/>
      <c r="BB8" s="312"/>
      <c r="BC8" s="278"/>
      <c r="BD8" s="312"/>
      <c r="BE8" s="278"/>
      <c r="BF8" s="312"/>
      <c r="BG8" s="278"/>
      <c r="BH8" s="312"/>
      <c r="BI8" s="278"/>
      <c r="BJ8" s="312"/>
    </row>
    <row r="9" spans="1:62" x14ac:dyDescent="0.25">
      <c r="R9" s="201" t="str">
        <f>Übernahme_Werte!A8</f>
        <v xml:space="preserve"> &gt; 50 mm</v>
      </c>
      <c r="S9" s="201"/>
      <c r="T9" s="38" t="s">
        <v>74</v>
      </c>
      <c r="U9" s="19" t="str">
        <f>IF(Übernahme_Werte!R9="&lt;","&lt;"," ")</f>
        <v xml:space="preserve"> </v>
      </c>
      <c r="V9" s="65">
        <f>Übernahme_Werte!S8</f>
        <v>0</v>
      </c>
      <c r="W9" s="19" t="str">
        <f>IF(Übernahme_Werte!T9="&lt;","&lt;"," ")</f>
        <v xml:space="preserve"> </v>
      </c>
      <c r="X9" s="65">
        <f>Übernahme_Werte!U8</f>
        <v>0</v>
      </c>
      <c r="Y9" s="19" t="str">
        <f>IF(Übernahme_Werte!V9="&lt;","&lt;"," ")</f>
        <v xml:space="preserve"> </v>
      </c>
      <c r="Z9" s="65">
        <f>Übernahme_Werte!W8</f>
        <v>0</v>
      </c>
      <c r="AA9" s="19" t="str">
        <f>IF(Übernahme_Werte!X9="&lt;","&lt;"," ")</f>
        <v xml:space="preserve"> </v>
      </c>
      <c r="AB9" s="65">
        <f>Übernahme_Werte!Y8</f>
        <v>0</v>
      </c>
      <c r="AC9" s="19" t="str">
        <f>IF(Übernahme_Werte!Z9="&lt;","&lt;"," ")</f>
        <v xml:space="preserve"> </v>
      </c>
      <c r="AD9" s="65">
        <f>Übernahme_Werte!AA8</f>
        <v>0</v>
      </c>
      <c r="AE9" s="19" t="str">
        <f>IF(Übernahme_Werte!AB9="&lt;","&lt;"," ")</f>
        <v xml:space="preserve"> </v>
      </c>
      <c r="AF9" s="65">
        <f>Übernahme_Werte!AC8</f>
        <v>0</v>
      </c>
      <c r="AG9" s="64"/>
      <c r="AH9" s="64"/>
      <c r="AI9" s="51" t="str">
        <f>Übernahme_Werte!A8</f>
        <v xml:space="preserve"> &gt; 50 mm</v>
      </c>
      <c r="AJ9" s="37" t="str">
        <f>Übernahme_Werte!B8</f>
        <v>[Mas.-%]</v>
      </c>
      <c r="AK9" s="253"/>
      <c r="AL9" s="207">
        <f>Übernahme_Werte!S8</f>
        <v>0</v>
      </c>
      <c r="AM9" s="246"/>
      <c r="AN9" s="207">
        <f>Übernahme_Werte!U8</f>
        <v>0</v>
      </c>
      <c r="AO9" s="246"/>
      <c r="AP9" s="207">
        <f>Übernahme_Werte!W8</f>
        <v>0</v>
      </c>
      <c r="AQ9" s="246"/>
      <c r="AR9" s="207">
        <f>Übernahme_Werte!Y8</f>
        <v>0</v>
      </c>
      <c r="AS9" s="246"/>
      <c r="AT9" s="207">
        <f>Übernahme_Werte!AA8</f>
        <v>0</v>
      </c>
      <c r="AU9" s="37"/>
      <c r="AV9" s="207">
        <f>Übernahme_Werte!AC8</f>
        <v>0</v>
      </c>
      <c r="AW9" s="217"/>
      <c r="AX9" s="60"/>
      <c r="AY9" s="301"/>
      <c r="AZ9" s="295">
        <f>1+IFERROR(IF(V9&lt;0.01,$BF$4,IF(V9&lt;0.1,$BD$4,$BB$4))-(1+INT(LOG10(ABS(V9)))),7)</f>
        <v>8</v>
      </c>
      <c r="BA9" s="295"/>
      <c r="BB9" s="295">
        <f>1+IFERROR(IF(X9&lt;0.01,$BF$4,IF(X9&lt;0.1,$BD$4,$BB$4))-(1+INT(LOG10(ABS(X9)))),7)</f>
        <v>8</v>
      </c>
      <c r="BC9" s="268"/>
      <c r="BD9" s="295">
        <f>1+IFERROR(IF(Z9&lt;0.01,$BF$4,IF(Z9&lt;0.1,$BD$4,$BB$4))-(1+INT(LOG10(ABS(Z9)))),7)</f>
        <v>8</v>
      </c>
      <c r="BE9" s="268"/>
      <c r="BF9" s="295">
        <f>1+IFERROR(IF(AB9&lt;0.01,$BF$4,IF(AB9&lt;0.1,$BD$4,$BB$4))-(1+INT(LOG10(ABS(AB9)))),7)</f>
        <v>8</v>
      </c>
      <c r="BG9" s="268"/>
      <c r="BH9" s="295">
        <f>1+IFERROR(IF(AD9&lt;0.01,$BF$4,IF(AD9&lt;0.1,$BD$4,$BB$4))-(1+INT(LOG10(ABS(AD9)))),7)</f>
        <v>8</v>
      </c>
      <c r="BI9" s="268"/>
      <c r="BJ9" s="295">
        <f>1+IFERROR(IF(AF9&lt;0.01,$BF$4,IF(AF9&lt;0.1,$BD$4,$BB$4))-(1+INT(LOG10(ABS(AF9)))),7)</f>
        <v>8</v>
      </c>
    </row>
    <row r="10" spans="1:62" x14ac:dyDescent="0.25">
      <c r="R10" s="201" t="str">
        <f>Übernahme_Werte!A9</f>
        <v xml:space="preserve"> 50 mm &gt; x &gt; 2 mm</v>
      </c>
      <c r="S10" s="201"/>
      <c r="T10" s="38" t="s">
        <v>74</v>
      </c>
      <c r="U10" s="19" t="str">
        <f>IF(Übernahme_Werte!R10="&lt;","&lt;"," ")</f>
        <v xml:space="preserve"> </v>
      </c>
      <c r="V10" s="54">
        <f>Übernahme_Werte!S9*(1-(Übernahme_Werte!S$6+Übernahme_Werte!S$8))</f>
        <v>0</v>
      </c>
      <c r="W10" s="19" t="str">
        <f>IF(Übernahme_Werte!T10="&lt;","&lt;"," ")</f>
        <v xml:space="preserve"> </v>
      </c>
      <c r="X10" s="54">
        <f>Übernahme_Werte!U9*(1-(Übernahme_Werte!U$6+Übernahme_Werte!U$8))</f>
        <v>0</v>
      </c>
      <c r="Y10" s="19" t="str">
        <f>IF(Übernahme_Werte!V10="&lt;","&lt;"," ")</f>
        <v xml:space="preserve"> </v>
      </c>
      <c r="Z10" s="54">
        <f>Übernahme_Werte!W9*(1-(Übernahme_Werte!W$6+Übernahme_Werte!W$8))</f>
        <v>0</v>
      </c>
      <c r="AA10" s="19" t="str">
        <f>IF(Übernahme_Werte!X10="&lt;","&lt;"," ")</f>
        <v xml:space="preserve"> </v>
      </c>
      <c r="AB10" s="54">
        <f>Übernahme_Werte!Y9*(1-(Übernahme_Werte!Y$6+Übernahme_Werte!Y$8))</f>
        <v>0</v>
      </c>
      <c r="AC10" s="19" t="str">
        <f>IF(Übernahme_Werte!Z10="&lt;","&lt;"," ")</f>
        <v xml:space="preserve"> </v>
      </c>
      <c r="AD10" s="54">
        <f>Übernahme_Werte!AA9*(1-(Übernahme_Werte!AA$6+Übernahme_Werte!AA$8))</f>
        <v>0</v>
      </c>
      <c r="AE10" s="19" t="str">
        <f>IF(Übernahme_Werte!AB10="&lt;","&lt;"," ")</f>
        <v xml:space="preserve"> </v>
      </c>
      <c r="AF10" s="54">
        <f>Übernahme_Werte!AC9*(1-(Übernahme_Werte!AC$6+Übernahme_Werte!AC$8))</f>
        <v>0</v>
      </c>
      <c r="AG10" s="58"/>
      <c r="AH10" s="58"/>
      <c r="AI10" s="51" t="str">
        <f>Übernahme_Werte!A9</f>
        <v xml:space="preserve"> 50 mm &gt; x &gt; 2 mm</v>
      </c>
      <c r="AJ10" s="37" t="str">
        <f>Übernahme_Werte!B9</f>
        <v>[Mas.-%]</v>
      </c>
      <c r="AK10" s="253"/>
      <c r="AL10" s="207">
        <f>IFERROR(Übernahme_Werte!S9*(1-Übernahme_Werte!S$6)*(1-Übernahme_Werte!S$8),"-")</f>
        <v>0</v>
      </c>
      <c r="AM10" s="246"/>
      <c r="AN10" s="207">
        <f>IFERROR(Übernahme_Werte!U9*(1-Übernahme_Werte!U$6)*(1-Übernahme_Werte!U$8),"-")</f>
        <v>0</v>
      </c>
      <c r="AO10" s="246"/>
      <c r="AP10" s="207">
        <f>IFERROR(Übernahme_Werte!W9*(1-Übernahme_Werte!W$6)*(1-Übernahme_Werte!W$8),"-")</f>
        <v>0</v>
      </c>
      <c r="AQ10" s="246"/>
      <c r="AR10" s="207">
        <f>IFERROR(Übernahme_Werte!Y9*(1-Übernahme_Werte!Y$6)*(1-Übernahme_Werte!Y$8),"-")</f>
        <v>0</v>
      </c>
      <c r="AS10" s="246"/>
      <c r="AT10" s="207">
        <f>IFERROR(Übernahme_Werte!AA9*(1-Übernahme_Werte!AA$6)*(1-Übernahme_Werte!AA$8),"-")</f>
        <v>0</v>
      </c>
      <c r="AU10" s="37"/>
      <c r="AV10" s="207">
        <f>IFERROR(Übernahme_Werte!AC9*(1-Übernahme_Werte!AC$6)*(1-Übernahme_Werte!AC$8),"-")</f>
        <v>0</v>
      </c>
      <c r="AW10" s="217"/>
      <c r="AX10" s="60"/>
      <c r="AY10" s="301"/>
      <c r="AZ10" s="295">
        <f>1+IFERROR(IF(V10&lt;0.01,$BF$4,IF(V10&lt;0.1,$BD$4,$BB$4))-(1+INT(LOG10(ABS(V10)))),7)</f>
        <v>8</v>
      </c>
      <c r="BA10" s="295"/>
      <c r="BB10" s="295">
        <f>1+IFERROR(IF(X10&lt;0.01,$BF$4,IF(X10&lt;0.1,$BD$4,$BB$4))-(1+INT(LOG10(ABS(X10)))),7)</f>
        <v>8</v>
      </c>
      <c r="BC10" s="268"/>
      <c r="BD10" s="295">
        <f>1+IFERROR(IF(Z10&lt;0.01,$BF$4,IF(Z10&lt;0.1,$BD$4,$BB$4))-(1+INT(LOG10(ABS(Z10)))),7)</f>
        <v>8</v>
      </c>
      <c r="BE10" s="268"/>
      <c r="BF10" s="295">
        <f>1+IFERROR(IF(AB10&lt;0.01,$BF$4,IF(AB10&lt;0.1,$BD$4,$BB$4))-(1+INT(LOG10(ABS(AB10)))),7)</f>
        <v>8</v>
      </c>
      <c r="BG10" s="268"/>
      <c r="BH10" s="295">
        <f>1+IFERROR(IF(AD10&lt;0.01,$BF$4,IF(AD10&lt;0.1,$BD$4,$BB$4))-(1+INT(LOG10(ABS(AD10)))),7)</f>
        <v>8</v>
      </c>
      <c r="BI10" s="268"/>
      <c r="BJ10" s="295">
        <f>1+IFERROR(IF(AF10&lt;0.01,$BF$4,IF(AF10&lt;0.1,$BD$4,$BB$4))-(1+INT(LOG10(ABS(AF10)))),7)</f>
        <v>8</v>
      </c>
    </row>
    <row r="11" spans="1:62" x14ac:dyDescent="0.25">
      <c r="R11" s="201" t="str">
        <f>Übernahme_Werte!A10</f>
        <v xml:space="preserve"> 2 mm &gt; x &gt; 1 mm</v>
      </c>
      <c r="S11" s="201"/>
      <c r="T11" s="38" t="s">
        <v>74</v>
      </c>
      <c r="U11" s="19" t="str">
        <f>IF(Übernahme_Werte!R11="&lt;","&lt;"," ")</f>
        <v xml:space="preserve"> </v>
      </c>
      <c r="V11" s="54">
        <f>Übernahme_Werte!S10*(1-Übernahme_Werte!S$9)*(1-(Übernahme_Werte!S$6+Übernahme_Werte!S$8))</f>
        <v>0</v>
      </c>
      <c r="W11" s="19" t="str">
        <f>IF(Übernahme_Werte!T11="&lt;","&lt;"," ")</f>
        <v xml:space="preserve"> </v>
      </c>
      <c r="X11" s="54">
        <f>Übernahme_Werte!U10*(1-Übernahme_Werte!U$9)*(1-(Übernahme_Werte!U$6+Übernahme_Werte!U$8))</f>
        <v>0</v>
      </c>
      <c r="Y11" s="19" t="str">
        <f>IF(Übernahme_Werte!V11="&lt;","&lt;"," ")</f>
        <v xml:space="preserve"> </v>
      </c>
      <c r="Z11" s="54">
        <f>Übernahme_Werte!W10*(1-Übernahme_Werte!W$9)*(1-(Übernahme_Werte!W$6+Übernahme_Werte!W$8))</f>
        <v>0</v>
      </c>
      <c r="AA11" s="19" t="str">
        <f>IF(Übernahme_Werte!X11="&lt;","&lt;"," ")</f>
        <v xml:space="preserve"> </v>
      </c>
      <c r="AB11" s="54">
        <f>Übernahme_Werte!Y10*(1-Übernahme_Werte!Y$9)*(1-(Übernahme_Werte!Y$6+Übernahme_Werte!Y$8))</f>
        <v>0</v>
      </c>
      <c r="AC11" s="19" t="str">
        <f>IF(Übernahme_Werte!Z11="&lt;","&lt;"," ")</f>
        <v xml:space="preserve"> </v>
      </c>
      <c r="AD11" s="54">
        <f>Übernahme_Werte!AA10*(1-Übernahme_Werte!AA$9)*(1-(Übernahme_Werte!AA$6+Übernahme_Werte!AA$8))</f>
        <v>0</v>
      </c>
      <c r="AE11" s="19" t="str">
        <f>IF(Übernahme_Werte!AB11="&lt;","&lt;"," ")</f>
        <v xml:space="preserve"> </v>
      </c>
      <c r="AF11" s="54">
        <f>Übernahme_Werte!AC10*(1-Übernahme_Werte!AC$9)*(1-(Übernahme_Werte!AC$6+Übernahme_Werte!AC$8))</f>
        <v>0</v>
      </c>
      <c r="AG11" s="58"/>
      <c r="AH11" s="58"/>
      <c r="AI11" s="51" t="str">
        <f>Übernahme_Werte!A10</f>
        <v xml:space="preserve"> 2 mm &gt; x &gt; 1 mm</v>
      </c>
      <c r="AJ11" s="37" t="str">
        <f>Übernahme_Werte!B10</f>
        <v>[Mas.-%]</v>
      </c>
      <c r="AK11" s="253"/>
      <c r="AL11" s="207">
        <f>IFERROR(Übernahme_Werte!S10*(1-Übernahme_Werte!S$9)*(1-Übernahme_Werte!S$6)*(1-Übernahme_Werte!S$8),"-")</f>
        <v>0</v>
      </c>
      <c r="AM11" s="246"/>
      <c r="AN11" s="207">
        <f>IFERROR(Übernahme_Werte!U10*(1-Übernahme_Werte!U$9)*(1-Übernahme_Werte!U$6)*(1-Übernahme_Werte!U$8),"-")</f>
        <v>0</v>
      </c>
      <c r="AO11" s="246"/>
      <c r="AP11" s="207">
        <f>IFERROR(Übernahme_Werte!W10*(1-Übernahme_Werte!W$9)*(1-Übernahme_Werte!W$6)*(1-Übernahme_Werte!W$8),"-")</f>
        <v>0</v>
      </c>
      <c r="AQ11" s="246"/>
      <c r="AR11" s="207">
        <f>IFERROR(Übernahme_Werte!Y10*(1-Übernahme_Werte!Y$9)*(1-Übernahme_Werte!Y$6)*(1-Übernahme_Werte!Y$8),"-")</f>
        <v>0</v>
      </c>
      <c r="AS11" s="246"/>
      <c r="AT11" s="207">
        <f>IFERROR(Übernahme_Werte!AA10*(1-Übernahme_Werte!AA$9)*(1-Übernahme_Werte!AA$6)*(1-Übernahme_Werte!AA$8),"-")</f>
        <v>0</v>
      </c>
      <c r="AU11" s="62"/>
      <c r="AV11" s="207">
        <f>IFERROR(Übernahme_Werte!AC10*(1-Übernahme_Werte!AC$9)*(1-Übernahme_Werte!AC$6)*(1-Übernahme_Werte!AC$8),"-")</f>
        <v>0</v>
      </c>
      <c r="AW11" s="217"/>
      <c r="AX11" s="60"/>
      <c r="AY11" s="301"/>
      <c r="AZ11" s="295">
        <f>1+IFERROR(IF(V11&lt;0.01,$BF$4,IF(V11&lt;0.1,$BD$4,$BB$4))-(1+INT(LOG10(ABS(V11)))),7)</f>
        <v>8</v>
      </c>
      <c r="BA11" s="295"/>
      <c r="BB11" s="295">
        <f>1+IFERROR(IF(X11&lt;0.01,$BF$4,IF(X11&lt;0.1,$BD$4,$BB$4))-(1+INT(LOG10(ABS(X11)))),7)</f>
        <v>8</v>
      </c>
      <c r="BC11" s="268"/>
      <c r="BD11" s="295">
        <f>1+IFERROR(IF(Z11&lt;0.01,$BF$4,IF(Z11&lt;0.1,$BD$4,$BB$4))-(1+INT(LOG10(ABS(Z11)))),7)</f>
        <v>8</v>
      </c>
      <c r="BE11" s="268"/>
      <c r="BF11" s="295">
        <f>1+IFERROR(IF(AB11&lt;0.01,$BF$4,IF(AB11&lt;0.1,$BD$4,$BB$4))-(1+INT(LOG10(ABS(AB11)))),7)</f>
        <v>8</v>
      </c>
      <c r="BG11" s="268"/>
      <c r="BH11" s="295">
        <f>1+IFERROR(IF(AD11&lt;0.01,$BF$4,IF(AD11&lt;0.1,$BD$4,$BB$4))-(1+INT(LOG10(ABS(AD11)))),7)</f>
        <v>8</v>
      </c>
      <c r="BI11" s="268"/>
      <c r="BJ11" s="295">
        <f>1+IFERROR(IF(AF11&lt;0.01,$BF$4,IF(AF11&lt;0.1,$BD$4,$BB$4))-(1+INT(LOG10(ABS(AF11)))),7)</f>
        <v>8</v>
      </c>
    </row>
    <row r="12" spans="1:62" x14ac:dyDescent="0.25">
      <c r="R12" s="201" t="str">
        <f>Übernahme_Werte!A11</f>
        <v xml:space="preserve"> 1 mm &gt; x &gt; 0,25 mm</v>
      </c>
      <c r="S12" s="201"/>
      <c r="T12" s="38" t="s">
        <v>74</v>
      </c>
      <c r="U12" s="19" t="str">
        <f>IF(Übernahme_Werte!R12="&lt;","&lt;"," ")</f>
        <v xml:space="preserve"> </v>
      </c>
      <c r="V12" s="54">
        <f>Übernahme_Werte!S11*(1-Übernahme_Werte!S$9)*(1-(Übernahme_Werte!S$6+Übernahme_Werte!S$8))</f>
        <v>0</v>
      </c>
      <c r="W12" s="19" t="str">
        <f>IF(Übernahme_Werte!T12="&lt;","&lt;"," ")</f>
        <v xml:space="preserve"> </v>
      </c>
      <c r="X12" s="54">
        <f>Übernahme_Werte!U11*(1-Übernahme_Werte!U$9)*(1-(Übernahme_Werte!U$6+Übernahme_Werte!U$8))</f>
        <v>0</v>
      </c>
      <c r="Y12" s="19" t="str">
        <f>IF(Übernahme_Werte!V12="&lt;","&lt;"," ")</f>
        <v xml:space="preserve"> </v>
      </c>
      <c r="Z12" s="54">
        <f>Übernahme_Werte!W11*(1-Übernahme_Werte!W$9)*(1-(Übernahme_Werte!W$6+Übernahme_Werte!W$8))</f>
        <v>0</v>
      </c>
      <c r="AA12" s="19" t="str">
        <f>IF(Übernahme_Werte!X12="&lt;","&lt;"," ")</f>
        <v xml:space="preserve"> </v>
      </c>
      <c r="AB12" s="54">
        <f>Übernahme_Werte!Y11*(1-Übernahme_Werte!Y$9)*(1-(Übernahme_Werte!Y$6+Übernahme_Werte!Y$8))</f>
        <v>0</v>
      </c>
      <c r="AC12" s="19" t="str">
        <f>IF(Übernahme_Werte!Z12="&lt;","&lt;"," ")</f>
        <v xml:space="preserve"> </v>
      </c>
      <c r="AD12" s="54">
        <f>Übernahme_Werte!AA11*(1-Übernahme_Werte!AA$9)*(1-(Übernahme_Werte!AA$6+Übernahme_Werte!AA$8))</f>
        <v>0</v>
      </c>
      <c r="AE12" s="19" t="str">
        <f>IF(Übernahme_Werte!AB12="&lt;","&lt;"," ")</f>
        <v xml:space="preserve"> </v>
      </c>
      <c r="AF12" s="54">
        <f>Übernahme_Werte!AC11*(1-Übernahme_Werte!AC$9)*(1-(Übernahme_Werte!AC$6+Übernahme_Werte!AC$8))</f>
        <v>0</v>
      </c>
      <c r="AG12" s="58"/>
      <c r="AH12" s="58"/>
      <c r="AI12" s="51" t="str">
        <f>Übernahme_Werte!A11</f>
        <v xml:space="preserve"> 1 mm &gt; x &gt; 0,25 mm</v>
      </c>
      <c r="AJ12" s="37" t="str">
        <f>Übernahme_Werte!B11</f>
        <v>[Mas.-%]</v>
      </c>
      <c r="AK12" s="253"/>
      <c r="AL12" s="207">
        <f>IFERROR(Übernahme_Werte!S11*(1-Übernahme_Werte!S$9)*(1-Übernahme_Werte!S$6)*(1-Übernahme_Werte!S$8),"-")</f>
        <v>0</v>
      </c>
      <c r="AM12" s="246"/>
      <c r="AN12" s="207">
        <f>IFERROR(Übernahme_Werte!U11*(1-Übernahme_Werte!U$9)*(1-Übernahme_Werte!U$6)*(1-Übernahme_Werte!U$8),"-")</f>
        <v>0</v>
      </c>
      <c r="AO12" s="246"/>
      <c r="AP12" s="207">
        <f>IFERROR(Übernahme_Werte!W11*(1-Übernahme_Werte!W$9)*(1-Übernahme_Werte!W$6)*(1-Übernahme_Werte!W$8),"-")</f>
        <v>0</v>
      </c>
      <c r="AQ12" s="246"/>
      <c r="AR12" s="207">
        <f>IFERROR(Übernahme_Werte!Y11*(1-Übernahme_Werte!Y$9)*(1-Übernahme_Werte!Y$6)*(1-Übernahme_Werte!Y$8),"-")</f>
        <v>0</v>
      </c>
      <c r="AS12" s="246"/>
      <c r="AT12" s="207">
        <f>IFERROR(Übernahme_Werte!AA11*(1-Übernahme_Werte!AA$9)*(1-Übernahme_Werte!AA$6)*(1-Übernahme_Werte!AA$8),"-")</f>
        <v>0</v>
      </c>
      <c r="AU12" s="62"/>
      <c r="AV12" s="207">
        <f>IFERROR(Übernahme_Werte!AC11*(1-Übernahme_Werte!AC$9)*(1-Übernahme_Werte!AC$6)*(1-Übernahme_Werte!AC$8),"-")</f>
        <v>0</v>
      </c>
      <c r="AW12" s="217"/>
      <c r="AX12" s="60"/>
      <c r="AY12" s="301"/>
      <c r="AZ12" s="295">
        <f>1+IFERROR(IF(V12&lt;0.01,$BF$4,IF(V12&lt;0.1,$BD$4,$BB$4))-(1+INT(LOG10(ABS(V12)))),7)</f>
        <v>8</v>
      </c>
      <c r="BA12" s="295"/>
      <c r="BB12" s="295">
        <f>1+IFERROR(IF(X12&lt;0.01,$BF$4,IF(X12&lt;0.1,$BD$4,$BB$4))-(1+INT(LOG10(ABS(X12)))),7)</f>
        <v>8</v>
      </c>
      <c r="BC12" s="268"/>
      <c r="BD12" s="295">
        <f>1+IFERROR(IF(Z12&lt;0.01,$BF$4,IF(Z12&lt;0.1,$BD$4,$BB$4))-(1+INT(LOG10(ABS(Z12)))),7)</f>
        <v>8</v>
      </c>
      <c r="BE12" s="268"/>
      <c r="BF12" s="295">
        <f>1+IFERROR(IF(AB12&lt;0.01,$BF$4,IF(AB12&lt;0.1,$BD$4,$BB$4))-(1+INT(LOG10(ABS(AB12)))),7)</f>
        <v>8</v>
      </c>
      <c r="BG12" s="268"/>
      <c r="BH12" s="295">
        <f>1+IFERROR(IF(AD12&lt;0.01,$BF$4,IF(AD12&lt;0.1,$BD$4,$BB$4))-(1+INT(LOG10(ABS(AD12)))),7)</f>
        <v>8</v>
      </c>
      <c r="BI12" s="268"/>
      <c r="BJ12" s="295">
        <f>1+IFERROR(IF(AF12&lt;0.01,$BF$4,IF(AF12&lt;0.1,$BD$4,$BB$4))-(1+INT(LOG10(ABS(AF12)))),7)</f>
        <v>8</v>
      </c>
    </row>
    <row r="13" spans="1:62" x14ac:dyDescent="0.25">
      <c r="R13" s="66" t="str">
        <f>Übernahme_Werte!A12</f>
        <v>Untersuchung der Mineralphase (&lt; 0,25 mm)</v>
      </c>
      <c r="S13" s="66"/>
      <c r="V13" s="58"/>
      <c r="X13" s="58"/>
      <c r="Z13" s="58"/>
      <c r="AB13" s="58"/>
      <c r="AD13" s="58"/>
      <c r="AF13" s="58"/>
      <c r="AG13" s="58"/>
      <c r="AH13" s="58"/>
      <c r="AI13" s="27" t="str">
        <f>Übernahme_Werte!A12</f>
        <v>Untersuchung der Mineralphase (&lt; 0,25 mm)</v>
      </c>
      <c r="AL13" s="207"/>
      <c r="AN13" s="207"/>
      <c r="AP13" s="207"/>
      <c r="AR13" s="207"/>
      <c r="AT13" s="207"/>
      <c r="AV13" s="207"/>
      <c r="AW13" s="217"/>
      <c r="AY13" s="301"/>
      <c r="AZ13" s="295"/>
      <c r="BA13" s="295"/>
      <c r="BB13" s="295"/>
      <c r="BC13" s="268"/>
      <c r="BD13" s="268"/>
      <c r="BE13" s="268"/>
      <c r="BF13" s="268"/>
      <c r="BG13" s="268"/>
      <c r="BH13" s="268"/>
      <c r="BI13" s="268"/>
      <c r="BJ13" s="268"/>
    </row>
    <row r="14" spans="1:62" ht="13.8" x14ac:dyDescent="0.25">
      <c r="R14" s="200" t="s">
        <v>71</v>
      </c>
      <c r="S14" s="200"/>
      <c r="T14" s="4"/>
      <c r="U14" s="19" t="str">
        <f>IF(Übernahme_Werte!R14="&lt;","&lt;"," ")</f>
        <v xml:space="preserve"> </v>
      </c>
      <c r="V14" s="56">
        <f>Übernahme_Werte!S13</f>
        <v>0</v>
      </c>
      <c r="W14" s="19" t="str">
        <f>IF(Übernahme_Werte!T14="&lt;","&lt;"," ")</f>
        <v xml:space="preserve"> </v>
      </c>
      <c r="X14" s="56">
        <f>Übernahme_Werte!U13</f>
        <v>0</v>
      </c>
      <c r="Y14" s="19" t="str">
        <f>IF(Übernahme_Werte!V14="&lt;","&lt;"," ")</f>
        <v xml:space="preserve"> </v>
      </c>
      <c r="Z14" s="56">
        <f>Übernahme_Werte!W13</f>
        <v>0</v>
      </c>
      <c r="AA14" s="19" t="str">
        <f>IF(Übernahme_Werte!X14="&lt;","&lt;"," ")</f>
        <v xml:space="preserve"> </v>
      </c>
      <c r="AB14" s="56">
        <f>Übernahme_Werte!Y13</f>
        <v>0</v>
      </c>
      <c r="AC14" s="19" t="str">
        <f>IF(Übernahme_Werte!Z14="&lt;","&lt;"," ")</f>
        <v xml:space="preserve"> </v>
      </c>
      <c r="AD14" s="56">
        <f>Übernahme_Werte!AA13</f>
        <v>0</v>
      </c>
      <c r="AE14" s="19" t="str">
        <f>IF(Übernahme_Werte!AB14="&lt;","&lt;"," ")</f>
        <v xml:space="preserve"> </v>
      </c>
      <c r="AF14" s="56">
        <f>Übernahme_Werte!AC13</f>
        <v>0</v>
      </c>
      <c r="AG14" s="24"/>
      <c r="AH14" s="24"/>
      <c r="AI14" s="57" t="s">
        <v>71</v>
      </c>
      <c r="AJ14" s="4"/>
      <c r="AL14" s="207">
        <f>IF(Übernahme_Werte!S13="n.b.","n.b.",IFERROR(ROUND(V14,AZ14),"Prüfen!"))</f>
        <v>0</v>
      </c>
      <c r="AM14" s="247"/>
      <c r="AN14" s="207">
        <f>IF(Übernahme_Werte!U13="n.b.","n.b.",IFERROR(ROUND(X14,BB14),"Prüfen!"))</f>
        <v>0</v>
      </c>
      <c r="AO14" s="247"/>
      <c r="AP14" s="207">
        <f>IF(Übernahme_Werte!W13="n.b.","n.b.",IFERROR(ROUND(Z14,BD14),"Prüfen!"))</f>
        <v>0</v>
      </c>
      <c r="AQ14" s="247"/>
      <c r="AR14" s="207">
        <f>IF(Übernahme_Werte!Y13="n.b.","n.b.",IFERROR(ROUND(AB14,BF14),"Prüfen!"))</f>
        <v>0</v>
      </c>
      <c r="AS14" s="247"/>
      <c r="AT14" s="207">
        <f>IF(Übernahme_Werte!AA13="n.b.","n.b.",IFERROR(ROUND(AD14,BH14),"Prüfen!"))</f>
        <v>0</v>
      </c>
      <c r="AU14" s="53"/>
      <c r="AV14" s="207">
        <f>IF(Übernahme_Werte!AC13="n.b.","n.b.",IFERROR(ROUND(AF14,BJ14),"Prüfen!"))</f>
        <v>0</v>
      </c>
      <c r="AW14" s="210"/>
      <c r="AX14" s="31"/>
      <c r="AY14" s="301"/>
      <c r="AZ14" s="295">
        <f>1+IFERROR(IF(V14&lt;0.01,$BF$4,IF(V14&lt;0.1,$BD$4,$BB$4))-(1+INT(LOG10(ABS(V14)))),7)</f>
        <v>8</v>
      </c>
      <c r="BA14" s="295"/>
      <c r="BB14" s="295">
        <f>1+IFERROR(IF(X14&lt;0.01,$BF$4,IF(X14&lt;0.1,$BD$4,$BB$4))-(1+INT(LOG10(ABS(X14)))),7)</f>
        <v>8</v>
      </c>
      <c r="BC14" s="268"/>
      <c r="BD14" s="295">
        <f>1+IFERROR(IF(Z14&lt;0.01,$BF$4,IF(Z14&lt;0.1,$BD$4,$BB$4))-(1+INT(LOG10(ABS(Z14)))),7)</f>
        <v>8</v>
      </c>
      <c r="BE14" s="268"/>
      <c r="BF14" s="295">
        <f>1+IFERROR(IF(AB14&lt;0.01,$BF$4,IF(AB14&lt;0.1,$BD$4,$BB$4))-(1+INT(LOG10(ABS(AB14)))),7)</f>
        <v>8</v>
      </c>
      <c r="BG14" s="268"/>
      <c r="BH14" s="295">
        <f>1+IFERROR(IF(AD14&lt;0.01,$BF$4,IF(AD14&lt;0.1,$BD$4,$BB$4))-(1+INT(LOG10(ABS(AD14)))),7)</f>
        <v>8</v>
      </c>
      <c r="BI14" s="268"/>
      <c r="BJ14" s="295">
        <f>1+IFERROR(IF(AF14&lt;0.01,$BF$4,IF(AF14&lt;0.1,$BD$4,$BB$4))-(1+INT(LOG10(ABS(AF14)))),7)</f>
        <v>8</v>
      </c>
    </row>
    <row r="15" spans="1:62" ht="13.8" x14ac:dyDescent="0.25">
      <c r="R15" s="52" t="s">
        <v>69</v>
      </c>
      <c r="S15" s="52"/>
      <c r="U15" s="19" t="str">
        <f>IF(Übernahme_Werte!R15="&lt;","&lt;"," ")</f>
        <v xml:space="preserve"> </v>
      </c>
      <c r="V15" s="56">
        <f>Übernahme_Werte!S14</f>
        <v>0</v>
      </c>
      <c r="W15" s="19" t="str">
        <f>IF(Übernahme_Werte!T15="&lt;","&lt;"," ")</f>
        <v xml:space="preserve"> </v>
      </c>
      <c r="X15" s="56">
        <f>Übernahme_Werte!U14</f>
        <v>0</v>
      </c>
      <c r="Y15" s="19" t="str">
        <f>IF(Übernahme_Werte!V15="&lt;","&lt;"," ")</f>
        <v xml:space="preserve"> </v>
      </c>
      <c r="Z15" s="56">
        <f>Übernahme_Werte!W14</f>
        <v>0</v>
      </c>
      <c r="AA15" s="19" t="str">
        <f>IF(Übernahme_Werte!X15="&lt;","&lt;"," ")</f>
        <v xml:space="preserve"> </v>
      </c>
      <c r="AB15" s="56">
        <f>Übernahme_Werte!Y14</f>
        <v>0</v>
      </c>
      <c r="AC15" s="19" t="str">
        <f>IF(Übernahme_Werte!Z15="&lt;","&lt;"," ")</f>
        <v xml:space="preserve"> </v>
      </c>
      <c r="AD15" s="56">
        <f>Übernahme_Werte!AA14</f>
        <v>0</v>
      </c>
      <c r="AE15" s="19" t="str">
        <f>IF(Übernahme_Werte!AB15="&lt;","&lt;"," ")</f>
        <v xml:space="preserve"> </v>
      </c>
      <c r="AF15" s="56">
        <f>Übernahme_Werte!AC14</f>
        <v>0</v>
      </c>
      <c r="AG15" s="24"/>
      <c r="AH15" s="24"/>
      <c r="AI15" s="20" t="s">
        <v>69</v>
      </c>
      <c r="AL15" s="207">
        <f>IF(Übernahme_Werte!S14="n.b.","n.b.",IFERROR(ROUND(V15,AZ15),"Prüfen!"))</f>
        <v>0</v>
      </c>
      <c r="AM15" s="247"/>
      <c r="AN15" s="207">
        <f>IF(Übernahme_Werte!U14="n.b.","n.b.",IFERROR(ROUND(X15,BB15),"Prüfen!"))</f>
        <v>0</v>
      </c>
      <c r="AO15" s="247"/>
      <c r="AP15" s="207">
        <f>IF(Übernahme_Werte!W14="n.b.","n.b.",IFERROR(ROUND(Z15,BD15),"Prüfen!"))</f>
        <v>0</v>
      </c>
      <c r="AQ15" s="247"/>
      <c r="AR15" s="207">
        <f>IF(Übernahme_Werte!Y14="n.b.","n.b.",IFERROR(ROUND(AB15,BF15),"Prüfen!"))</f>
        <v>0</v>
      </c>
      <c r="AS15" s="247"/>
      <c r="AT15" s="207">
        <f>IF(Übernahme_Werte!AA14="n.b.","n.b.",IFERROR(ROUND(AD15,BH15),"Prüfen!"))</f>
        <v>0</v>
      </c>
      <c r="AU15" s="53"/>
      <c r="AV15" s="207">
        <f>IF(Übernahme_Werte!AC14="n.b.","n.b.",IFERROR(ROUND(AF15,BJ15),"Prüfen!"))</f>
        <v>0</v>
      </c>
      <c r="AW15" s="210"/>
      <c r="AX15" s="31"/>
      <c r="AY15" s="301"/>
      <c r="AZ15" s="295">
        <f>1+IFERROR(IF(V15&lt;0.01,$BF$4,IF(V15&lt;0.1,$BD$4,$BB$4))-(1+INT(LOG10(ABS(V15)))),7)</f>
        <v>8</v>
      </c>
      <c r="BA15" s="295"/>
      <c r="BB15" s="295">
        <f>1+IFERROR(IF(X15&lt;0.01,$BF$4,IF(X15&lt;0.1,$BD$4,$BB$4))-(1+INT(LOG10(ABS(X15)))),7)</f>
        <v>8</v>
      </c>
      <c r="BC15" s="268"/>
      <c r="BD15" s="295">
        <f>1+IFERROR(IF(Z15&lt;0.01,$BF$4,IF(Z15&lt;0.1,$BD$4,$BB$4))-(1+INT(LOG10(ABS(Z15)))),7)</f>
        <v>8</v>
      </c>
      <c r="BE15" s="268"/>
      <c r="BF15" s="295">
        <f>1+IFERROR(IF(AB15&lt;0.01,$BF$4,IF(AB15&lt;0.1,$BD$4,$BB$4))-(1+INT(LOG10(ABS(AB15)))),7)</f>
        <v>8</v>
      </c>
      <c r="BG15" s="268"/>
      <c r="BH15" s="295">
        <f>1+IFERROR(IF(AD15&lt;0.01,$BF$4,IF(AD15&lt;0.1,$BD$4,$BB$4))-(1+INT(LOG10(ABS(AD15)))),7)</f>
        <v>8</v>
      </c>
      <c r="BI15" s="268"/>
      <c r="BJ15" s="295">
        <f>1+IFERROR(IF(AF15&lt;0.01,$BF$4,IF(AF15&lt;0.1,$BD$4,$BB$4))-(1+INT(LOG10(ABS(AF15)))),7)</f>
        <v>8</v>
      </c>
    </row>
    <row r="16" spans="1:62" ht="13.8" x14ac:dyDescent="0.25">
      <c r="R16" s="52" t="s">
        <v>67</v>
      </c>
      <c r="S16" s="52"/>
      <c r="T16" t="s">
        <v>66</v>
      </c>
      <c r="U16" s="19" t="str">
        <f>IF(Übernahme_Werte!R16="&lt;","&lt;"," ")</f>
        <v xml:space="preserve"> </v>
      </c>
      <c r="V16" s="54">
        <f>Übernahme_Werte!S15*(1-(Übernahme_Werte!S$11+Übernahme_Werte!S$10))*(1-Übernahme_Werte!S$9)*(1-(Übernahme_Werte!S$6+Übernahme_Werte!S$8))</f>
        <v>0</v>
      </c>
      <c r="W16" s="19" t="str">
        <f>IF(Übernahme_Werte!T16="&lt;","&lt;"," ")</f>
        <v xml:space="preserve"> </v>
      </c>
      <c r="X16" s="54">
        <f>Übernahme_Werte!U15*(1-(Übernahme_Werte!U$11+Übernahme_Werte!U$10))*(1-Übernahme_Werte!U$9)*(1-(Übernahme_Werte!U$6+Übernahme_Werte!U$8))</f>
        <v>0</v>
      </c>
      <c r="Y16" s="19" t="str">
        <f>IF(Übernahme_Werte!V16="&lt;","&lt;"," ")</f>
        <v xml:space="preserve"> </v>
      </c>
      <c r="Z16" s="54">
        <f>Übernahme_Werte!W15*(1-(Übernahme_Werte!W$11+Übernahme_Werte!W$10))*(1-Übernahme_Werte!W$9)*(1-(Übernahme_Werte!W$6+Übernahme_Werte!W$8))</f>
        <v>0</v>
      </c>
      <c r="AA16" s="19" t="str">
        <f>IF(Übernahme_Werte!X16="&lt;","&lt;"," ")</f>
        <v xml:space="preserve"> </v>
      </c>
      <c r="AB16" s="54">
        <f>Übernahme_Werte!Y15*(1-(Übernahme_Werte!Y$11+Übernahme_Werte!Y$10))*(1-Übernahme_Werte!Y$9)*(1-(Übernahme_Werte!Y$6+Übernahme_Werte!Y$8))</f>
        <v>0</v>
      </c>
      <c r="AC16" s="19" t="str">
        <f>IF(Übernahme_Werte!Z16="&lt;","&lt;"," ")</f>
        <v xml:space="preserve"> </v>
      </c>
      <c r="AD16" s="54">
        <f>Übernahme_Werte!AA15*(1-(Übernahme_Werte!AA$11+Übernahme_Werte!AA$10))*(1-Übernahme_Werte!AA$9)*(1-(Übernahme_Werte!AA$6+Übernahme_Werte!AA$8))</f>
        <v>0</v>
      </c>
      <c r="AE16" s="19" t="str">
        <f>IF(Übernahme_Werte!AB16="&lt;","&lt;"," ")</f>
        <v xml:space="preserve"> </v>
      </c>
      <c r="AF16" s="54">
        <f>Übernahme_Werte!AC15*(1-(Übernahme_Werte!AC$11+Übernahme_Werte!AC$10))*(1-Übernahme_Werte!AC$9)*(1-(Übernahme_Werte!AC$6+Übernahme_Werte!AC$8))</f>
        <v>0</v>
      </c>
      <c r="AG16" s="24"/>
      <c r="AH16" s="24"/>
      <c r="AI16" s="20" t="s">
        <v>65</v>
      </c>
      <c r="AL16" s="207">
        <f>IF(Übernahme_Werte!S15="n.b.","n.b.",IFERROR(ROUND(V16,AZ16),"Prüfen!"))</f>
        <v>0</v>
      </c>
      <c r="AM16" s="247"/>
      <c r="AN16" s="207">
        <f>IF(Übernahme_Werte!U15="n.b.","n.b.",IFERROR(ROUND(X16,BB16),"Prüfen!"))</f>
        <v>0</v>
      </c>
      <c r="AO16" s="247"/>
      <c r="AP16" s="207">
        <f>IF(Übernahme_Werte!W15="n.b.","n.b.",IFERROR(ROUND(Z16,BD16),"Prüfen!"))</f>
        <v>0</v>
      </c>
      <c r="AQ16" s="247"/>
      <c r="AR16" s="207">
        <f>IF(Übernahme_Werte!Y15="n.b.","n.b.",IFERROR(ROUND(AB16,BF16),"Prüfen!"))</f>
        <v>0</v>
      </c>
      <c r="AS16" s="247"/>
      <c r="AT16" s="207">
        <f>IF(Übernahme_Werte!AA15="n.b.","n.b.",IFERROR(ROUND(AD16,BH16),"Prüfen!"))</f>
        <v>0</v>
      </c>
      <c r="AU16" s="53"/>
      <c r="AV16" s="207">
        <f>IF(Übernahme_Werte!AC15="n.b.","n.b.",IFERROR(ROUND(AF16,BJ16),"Prüfen!"))</f>
        <v>0</v>
      </c>
      <c r="AW16" s="210"/>
      <c r="AX16" s="31"/>
      <c r="AY16" s="301"/>
      <c r="AZ16" s="295">
        <f>1+IFERROR(IF(V16&lt;0.01,$BF$4,IF(V16&lt;0.1,$BD$4,$BB$4))-(1+INT(LOG10(ABS(V16)))),7)</f>
        <v>8</v>
      </c>
      <c r="BA16" s="295"/>
      <c r="BB16" s="295">
        <f>1+IFERROR(IF(X16&lt;0.01,$BF$4,IF(X16&lt;0.1,$BD$4,$BB$4))-(1+INT(LOG10(ABS(X16)))),7)</f>
        <v>8</v>
      </c>
      <c r="BC16" s="268"/>
      <c r="BD16" s="295">
        <f>1+IFERROR(IF(Z16&lt;0.01,$BF$4,IF(Z16&lt;0.1,$BD$4,$BB$4))-(1+INT(LOG10(ABS(Z16)))),7)</f>
        <v>8</v>
      </c>
      <c r="BE16" s="268"/>
      <c r="BF16" s="295">
        <f>1+IFERROR(IF(AB16&lt;0.01,$BF$4,IF(AB16&lt;0.1,$BD$4,$BB$4))-(1+INT(LOG10(ABS(AB16)))),7)</f>
        <v>8</v>
      </c>
      <c r="BG16" s="268"/>
      <c r="BH16" s="295">
        <f>1+IFERROR(IF(AD16&lt;0.01,$BF$4,IF(AD16&lt;0.1,$BD$4,$BB$4))-(1+INT(LOG10(ABS(AD16)))),7)</f>
        <v>8</v>
      </c>
      <c r="BI16" s="268"/>
      <c r="BJ16" s="295">
        <f>1+IFERROR(IF(AF16&lt;0.01,$BF$4,IF(AF16&lt;0.1,$BD$4,$BB$4))-(1+INT(LOG10(ABS(AF16)))),7)</f>
        <v>8</v>
      </c>
    </row>
    <row r="17" spans="18:62" ht="20.25" customHeight="1" x14ac:dyDescent="0.25">
      <c r="R17" s="201" t="str">
        <f>Übernahme_Werte!A17&amp;" (Mineralphase)"</f>
        <v>Ag (Mineralphase)</v>
      </c>
      <c r="S17" s="201"/>
      <c r="T17" s="37" t="s">
        <v>19</v>
      </c>
      <c r="U17" s="19" t="str">
        <f>IF(Übernahme_Werte!R17="&lt;","&lt;"," ")</f>
        <v xml:space="preserve"> </v>
      </c>
      <c r="V17" s="35">
        <f>Übernahme_Werte!S17*(1-(Übernahme_Werte!S$11+Übernahme_Werte!S$10))*(1-Übernahme_Werte!S$9)*(1-(Übernahme_Werte!S$6+Übernahme_Werte!S$8))</f>
        <v>0</v>
      </c>
      <c r="W17" s="19" t="str">
        <f>IF(Übernahme_Werte!T17="&lt;","&lt;"," ")</f>
        <v xml:space="preserve"> </v>
      </c>
      <c r="X17" s="35">
        <f>Übernahme_Werte!U17*(1-(Übernahme_Werte!U$11+Übernahme_Werte!U$10))*(1-Übernahme_Werte!U$9)*(1-(Übernahme_Werte!U$6+Übernahme_Werte!U$8))</f>
        <v>0</v>
      </c>
      <c r="Y17" s="19" t="str">
        <f>IF(Übernahme_Werte!V17="&lt;","&lt;"," ")</f>
        <v xml:space="preserve"> </v>
      </c>
      <c r="Z17" s="35">
        <f>Übernahme_Werte!W17*(1-(Übernahme_Werte!W$11+Übernahme_Werte!W$10))*(1-Übernahme_Werte!W$9)*(1-(Übernahme_Werte!W$6+Übernahme_Werte!W$8))</f>
        <v>0</v>
      </c>
      <c r="AA17" s="19" t="str">
        <f>IF(Übernahme_Werte!X17="&lt;","&lt;"," ")</f>
        <v xml:space="preserve"> </v>
      </c>
      <c r="AB17" s="35">
        <f>Übernahme_Werte!Y17*(1-(Übernahme_Werte!Y$11+Übernahme_Werte!Y$10))*(1-Übernahme_Werte!Y$9)*(1-(Übernahme_Werte!Y$6+Übernahme_Werte!Y$8))</f>
        <v>0</v>
      </c>
      <c r="AC17" s="19" t="str">
        <f>IF(Übernahme_Werte!Z17="&lt;","&lt;"," ")</f>
        <v xml:space="preserve"> </v>
      </c>
      <c r="AD17" s="35">
        <f>Übernahme_Werte!AA17*(1-(Übernahme_Werte!AA$11+Übernahme_Werte!AA$10))*(1-Übernahme_Werte!AA$9)*(1-(Übernahme_Werte!AA$6+Übernahme_Werte!AA$8))</f>
        <v>0</v>
      </c>
      <c r="AE17" s="19" t="str">
        <f>IF(Übernahme_Werte!AB17="&lt;","&lt;"," ")</f>
        <v xml:space="preserve"> </v>
      </c>
      <c r="AF17" s="35">
        <f>Übernahme_Werte!AC17*(1-(Übernahme_Werte!AC$11+Übernahme_Werte!AC$10))*(1-Übernahme_Werte!AC$9)*(1-(Übernahme_Werte!AC$6+Übernahme_Werte!AC$8))</f>
        <v>0</v>
      </c>
      <c r="AG17" s="44"/>
      <c r="AH17" s="44"/>
      <c r="AI17" s="51" t="str">
        <f>Übernahme_Werte!A17</f>
        <v>Ag</v>
      </c>
      <c r="AJ17" s="37" t="s">
        <v>19</v>
      </c>
      <c r="AK17" s="19" t="str">
        <f>U17</f>
        <v xml:space="preserve"> </v>
      </c>
      <c r="AL17" s="261">
        <f t="shared" ref="AL17:AL48" si="0">IFERROR(ROUND(V17,AZ17),"Prüfen!")</f>
        <v>0</v>
      </c>
      <c r="AM17" s="19" t="str">
        <f>W17</f>
        <v xml:space="preserve"> </v>
      </c>
      <c r="AN17" s="261">
        <f t="shared" ref="AN17:AN48" si="1">IFERROR(ROUND(X17,BB17),"Prüfen!")</f>
        <v>0</v>
      </c>
      <c r="AO17" s="19" t="str">
        <f>Y17</f>
        <v xml:space="preserve"> </v>
      </c>
      <c r="AP17" s="261">
        <f t="shared" ref="AP17:AP48" si="2">IFERROR(ROUND(Z17,BD17),"Prüfen!")</f>
        <v>0</v>
      </c>
      <c r="AQ17" s="19" t="str">
        <f>AA17</f>
        <v xml:space="preserve"> </v>
      </c>
      <c r="AR17" s="261">
        <f t="shared" ref="AR17:AR48" si="3">IFERROR(ROUND(AB17,BF17),"Prüfen!")</f>
        <v>0</v>
      </c>
      <c r="AS17" s="19" t="str">
        <f>AC17</f>
        <v xml:space="preserve"> </v>
      </c>
      <c r="AT17" s="261">
        <f t="shared" ref="AT17:AT48" si="4">IFERROR(ROUND(AD17,BH17),"Prüfen!")</f>
        <v>0</v>
      </c>
      <c r="AU17" s="19" t="str">
        <f>AE17</f>
        <v xml:space="preserve"> </v>
      </c>
      <c r="AV17" s="261">
        <f t="shared" ref="AV17:AV48" si="5">IFERROR(ROUND(AF17,BJ17),"Prüfen!")</f>
        <v>0</v>
      </c>
      <c r="AW17" s="50"/>
      <c r="AX17" s="49"/>
      <c r="AY17" s="301"/>
      <c r="AZ17" s="295">
        <f t="shared" ref="AZ17:AZ48" si="6">IFERROR(IF(AK17="&lt;",IF(V17&lt;0.01,$BF$5,IF(V17&lt;0.1,$BD$5,$BB$5))-(1+INT(LOG10(ABS(V17)))),IF(V17&lt;0.01,$BF$4,IF(V17&lt;0.1,$BD$4,$BB$4))-(1+INT(LOG10(ABS(V17))))),7)</f>
        <v>7</v>
      </c>
      <c r="BA17" s="295"/>
      <c r="BB17" s="295">
        <f t="shared" ref="BB17:BB48" si="7">IFERROR(IF(AM17="&lt;",IF(X17&lt;0.01,$BF$5,IF(X17&lt;0.1,$BD$5,$BB$5))-(1+INT(LOG10(ABS(X17)))),IF(X17&lt;0.01,$BF$4,IF(X17&lt;0.1,$BD$4,$BB$4))-(1+INT(LOG10(ABS(X17))))),7)</f>
        <v>7</v>
      </c>
      <c r="BC17" s="268"/>
      <c r="BD17" s="295">
        <f t="shared" ref="BD17:BD48" si="8">IFERROR(IF(AO17="&lt;",IF(Z17&lt;0.01,$BF$5,IF(Z17&lt;0.1,$BD$5,$BB$5))-(1+INT(LOG10(ABS(Z17)))),IF(Z17&lt;0.01,$BF$4,IF(Z17&lt;0.1,$BD$4,$BB$4))-(1+INT(LOG10(ABS(Z17))))),7)</f>
        <v>7</v>
      </c>
      <c r="BE17" s="268"/>
      <c r="BF17" s="295">
        <f t="shared" ref="BF17:BF48" si="9">IFERROR(IF(AQ17="&lt;",IF(AB17&lt;0.01,$BF$5,IF(AB17&lt;0.1,$BD$5,$BB$5))-(1+INT(LOG10(ABS(AB17)))),IF(AB17&lt;0.01,$BF$4,IF(AB17&lt;0.1,$BD$4,$BB$4))-(1+INT(LOG10(ABS(AB17))))),7)</f>
        <v>7</v>
      </c>
      <c r="BG17" s="268"/>
      <c r="BH17" s="295">
        <f t="shared" ref="BH17:BH48" si="10">IFERROR(IF(AS17="&lt;",IF(AD17&lt;0.01,$BF$5,IF(AD17&lt;0.1,$BD$5,$BB$5))-(1+INT(LOG10(ABS(AD17)))),IF(AD17&lt;0.01,$BF$4,IF(AD17&lt;0.1,$BD$4,$BB$4))-(1+INT(LOG10(ABS(AD17))))),7)</f>
        <v>7</v>
      </c>
      <c r="BI17" s="268"/>
      <c r="BJ17" s="295">
        <f t="shared" ref="BJ17:BJ48" si="11">IFERROR(IF(AU17="&lt;",IF(AF17&lt;0.01,$BF$5,IF(AF17&lt;0.1,$BD$5,$BB$5))-(1+INT(LOG10(ABS(AF17)))),IF(AF17&lt;0.01,$BF$4,IF(AF17&lt;0.1,$BD$4,$BB$4))-(1+INT(LOG10(ABS(AF17))))),7)</f>
        <v>7</v>
      </c>
    </row>
    <row r="18" spans="18:62" x14ac:dyDescent="0.25">
      <c r="R18" s="201" t="str">
        <f>Übernahme_Werte!A18&amp;" (Mineralphase)"</f>
        <v>As (Mineralphase)</v>
      </c>
      <c r="S18" s="201"/>
      <c r="T18" s="37" t="s">
        <v>19</v>
      </c>
      <c r="U18" s="19" t="str">
        <f>IF(Übernahme_Werte!R18="&lt;","&lt;"," ")</f>
        <v xml:space="preserve"> </v>
      </c>
      <c r="V18" s="35">
        <f>Übernahme_Werte!S18*(1-(Übernahme_Werte!S$11+Übernahme_Werte!S$10))*(1-Übernahme_Werte!S$9)*(1-(Übernahme_Werte!S$6+Übernahme_Werte!S$8))</f>
        <v>0</v>
      </c>
      <c r="W18" s="19" t="str">
        <f>IF(Übernahme_Werte!T18="&lt;","&lt;"," ")</f>
        <v xml:space="preserve"> </v>
      </c>
      <c r="X18" s="35">
        <f>Übernahme_Werte!U18*(1-(Übernahme_Werte!U$11+Übernahme_Werte!U$10))*(1-Übernahme_Werte!U$9)*(1-(Übernahme_Werte!U$6+Übernahme_Werte!U$8))</f>
        <v>0</v>
      </c>
      <c r="Y18" s="19" t="str">
        <f>IF(Übernahme_Werte!V18="&lt;","&lt;"," ")</f>
        <v xml:space="preserve"> </v>
      </c>
      <c r="Z18" s="35">
        <f>Übernahme_Werte!W18*(1-(Übernahme_Werte!W$11+Übernahme_Werte!W$10))*(1-Übernahme_Werte!W$9)*(1-(Übernahme_Werte!W$6+Übernahme_Werte!W$8))</f>
        <v>0</v>
      </c>
      <c r="AA18" s="19" t="str">
        <f>IF(Übernahme_Werte!X18="&lt;","&lt;"," ")</f>
        <v xml:space="preserve"> </v>
      </c>
      <c r="AB18" s="35">
        <f>Übernahme_Werte!Y18*(1-(Übernahme_Werte!Y$11+Übernahme_Werte!Y$10))*(1-Übernahme_Werte!Y$9)*(1-(Übernahme_Werte!Y$6+Übernahme_Werte!Y$8))</f>
        <v>0</v>
      </c>
      <c r="AC18" s="19" t="str">
        <f>IF(Übernahme_Werte!Z18="&lt;","&lt;"," ")</f>
        <v xml:space="preserve"> </v>
      </c>
      <c r="AD18" s="35">
        <f>Übernahme_Werte!AA18*(1-(Übernahme_Werte!AA$11+Übernahme_Werte!AA$10))*(1-Übernahme_Werte!AA$9)*(1-(Übernahme_Werte!AA$6+Übernahme_Werte!AA$8))</f>
        <v>0</v>
      </c>
      <c r="AE18" s="19" t="str">
        <f>IF(Übernahme_Werte!AB18="&lt;","&lt;"," ")</f>
        <v xml:space="preserve"> </v>
      </c>
      <c r="AF18" s="35">
        <f>Übernahme_Werte!AC18*(1-(Übernahme_Werte!AC$11+Übernahme_Werte!AC$10))*(1-Übernahme_Werte!AC$9)*(1-(Übernahme_Werte!AC$6+Übernahme_Werte!AC$8))</f>
        <v>0</v>
      </c>
      <c r="AG18" s="44"/>
      <c r="AH18" s="44"/>
      <c r="AI18" s="51" t="str">
        <f>Übernahme_Werte!A18</f>
        <v>As</v>
      </c>
      <c r="AJ18" s="37" t="s">
        <v>19</v>
      </c>
      <c r="AK18" s="19" t="str">
        <f t="shared" ref="AK18:AS81" si="12">U18</f>
        <v xml:space="preserve"> </v>
      </c>
      <c r="AL18" s="261">
        <f t="shared" si="0"/>
        <v>0</v>
      </c>
      <c r="AM18" s="19" t="str">
        <f t="shared" si="12"/>
        <v xml:space="preserve"> </v>
      </c>
      <c r="AN18" s="261">
        <f t="shared" si="1"/>
        <v>0</v>
      </c>
      <c r="AO18" s="19" t="str">
        <f t="shared" si="12"/>
        <v xml:space="preserve"> </v>
      </c>
      <c r="AP18" s="261">
        <f t="shared" si="2"/>
        <v>0</v>
      </c>
      <c r="AQ18" s="19" t="str">
        <f t="shared" si="12"/>
        <v xml:space="preserve"> </v>
      </c>
      <c r="AR18" s="261">
        <f t="shared" si="3"/>
        <v>0</v>
      </c>
      <c r="AS18" s="19" t="str">
        <f t="shared" si="12"/>
        <v xml:space="preserve"> </v>
      </c>
      <c r="AT18" s="261">
        <f t="shared" si="4"/>
        <v>0</v>
      </c>
      <c r="AU18" s="19" t="str">
        <f t="shared" ref="AU18:AU81" si="13">AE18</f>
        <v xml:space="preserve"> </v>
      </c>
      <c r="AV18" s="261">
        <f t="shared" si="5"/>
        <v>0</v>
      </c>
      <c r="AW18" s="50"/>
      <c r="AX18" s="49"/>
      <c r="AY18" s="301"/>
      <c r="AZ18" s="295">
        <f t="shared" si="6"/>
        <v>7</v>
      </c>
      <c r="BA18" s="295"/>
      <c r="BB18" s="295">
        <f t="shared" si="7"/>
        <v>7</v>
      </c>
      <c r="BC18" s="268"/>
      <c r="BD18" s="295">
        <f t="shared" si="8"/>
        <v>7</v>
      </c>
      <c r="BE18" s="268"/>
      <c r="BF18" s="295">
        <f t="shared" si="9"/>
        <v>7</v>
      </c>
      <c r="BG18" s="268"/>
      <c r="BH18" s="295">
        <f t="shared" si="10"/>
        <v>7</v>
      </c>
      <c r="BI18" s="268"/>
      <c r="BJ18" s="295">
        <f t="shared" si="11"/>
        <v>7</v>
      </c>
    </row>
    <row r="19" spans="18:62" x14ac:dyDescent="0.25">
      <c r="R19" s="201" t="str">
        <f>Übernahme_Werte!A19&amp;" (Mineralphase)"</f>
        <v>B (Mineralphase)</v>
      </c>
      <c r="S19" s="201"/>
      <c r="T19" s="37" t="s">
        <v>19</v>
      </c>
      <c r="U19" s="19" t="str">
        <f>IF(Übernahme_Werte!R19="&lt;","&lt;"," ")</f>
        <v xml:space="preserve"> </v>
      </c>
      <c r="V19" s="35">
        <f>Übernahme_Werte!S19*(1-(Übernahme_Werte!S$11+Übernahme_Werte!S$10))*(1-Übernahme_Werte!S$9)*(1-(Übernahme_Werte!S$6+Übernahme_Werte!S$8))</f>
        <v>0</v>
      </c>
      <c r="W19" s="19" t="str">
        <f>IF(Übernahme_Werte!T19="&lt;","&lt;"," ")</f>
        <v xml:space="preserve"> </v>
      </c>
      <c r="X19" s="35">
        <f>Übernahme_Werte!U19*(1-(Übernahme_Werte!U$11+Übernahme_Werte!U$10))*(1-Übernahme_Werte!U$9)*(1-(Übernahme_Werte!U$6+Übernahme_Werte!U$8))</f>
        <v>0</v>
      </c>
      <c r="Y19" s="19" t="str">
        <f>IF(Übernahme_Werte!V19="&lt;","&lt;"," ")</f>
        <v xml:space="preserve"> </v>
      </c>
      <c r="Z19" s="35">
        <f>Übernahme_Werte!W19*(1-(Übernahme_Werte!W$11+Übernahme_Werte!W$10))*(1-Übernahme_Werte!W$9)*(1-(Übernahme_Werte!W$6+Übernahme_Werte!W$8))</f>
        <v>0</v>
      </c>
      <c r="AA19" s="19" t="str">
        <f>IF(Übernahme_Werte!X19="&lt;","&lt;"," ")</f>
        <v xml:space="preserve"> </v>
      </c>
      <c r="AB19" s="35">
        <f>Übernahme_Werte!Y19*(1-(Übernahme_Werte!Y$11+Übernahme_Werte!Y$10))*(1-Übernahme_Werte!Y$9)*(1-(Übernahme_Werte!Y$6+Übernahme_Werte!Y$8))</f>
        <v>0</v>
      </c>
      <c r="AC19" s="19" t="str">
        <f>IF(Übernahme_Werte!Z19="&lt;","&lt;"," ")</f>
        <v xml:space="preserve"> </v>
      </c>
      <c r="AD19" s="35">
        <f>Übernahme_Werte!AA19*(1-(Übernahme_Werte!AA$11+Übernahme_Werte!AA$10))*(1-Übernahme_Werte!AA$9)*(1-(Übernahme_Werte!AA$6+Übernahme_Werte!AA$8))</f>
        <v>0</v>
      </c>
      <c r="AE19" s="19" t="str">
        <f>IF(Übernahme_Werte!AB19="&lt;","&lt;"," ")</f>
        <v xml:space="preserve"> </v>
      </c>
      <c r="AF19" s="35">
        <f>Übernahme_Werte!AC19*(1-(Übernahme_Werte!AC$11+Übernahme_Werte!AC$10))*(1-Übernahme_Werte!AC$9)*(1-(Übernahme_Werte!AC$6+Übernahme_Werte!AC$8))</f>
        <v>0</v>
      </c>
      <c r="AG19" s="44"/>
      <c r="AH19" s="44"/>
      <c r="AI19" s="51" t="str">
        <f>Übernahme_Werte!A19</f>
        <v>B</v>
      </c>
      <c r="AJ19" s="37" t="s">
        <v>19</v>
      </c>
      <c r="AK19" s="19" t="str">
        <f t="shared" si="12"/>
        <v xml:space="preserve"> </v>
      </c>
      <c r="AL19" s="261">
        <f t="shared" si="0"/>
        <v>0</v>
      </c>
      <c r="AM19" s="19" t="str">
        <f t="shared" si="12"/>
        <v xml:space="preserve"> </v>
      </c>
      <c r="AN19" s="261">
        <f t="shared" si="1"/>
        <v>0</v>
      </c>
      <c r="AO19" s="19" t="str">
        <f t="shared" si="12"/>
        <v xml:space="preserve"> </v>
      </c>
      <c r="AP19" s="261">
        <f t="shared" si="2"/>
        <v>0</v>
      </c>
      <c r="AQ19" s="19" t="str">
        <f t="shared" si="12"/>
        <v xml:space="preserve"> </v>
      </c>
      <c r="AR19" s="261">
        <f t="shared" si="3"/>
        <v>0</v>
      </c>
      <c r="AS19" s="19" t="str">
        <f t="shared" si="12"/>
        <v xml:space="preserve"> </v>
      </c>
      <c r="AT19" s="261">
        <f t="shared" si="4"/>
        <v>0</v>
      </c>
      <c r="AU19" s="19" t="str">
        <f t="shared" si="13"/>
        <v xml:space="preserve"> </v>
      </c>
      <c r="AV19" s="261">
        <f t="shared" si="5"/>
        <v>0</v>
      </c>
      <c r="AW19" s="36"/>
      <c r="AX19" s="9"/>
      <c r="AY19" s="301"/>
      <c r="AZ19" s="295">
        <f t="shared" si="6"/>
        <v>7</v>
      </c>
      <c r="BA19" s="295"/>
      <c r="BB19" s="295">
        <f t="shared" si="7"/>
        <v>7</v>
      </c>
      <c r="BC19" s="268"/>
      <c r="BD19" s="295">
        <f t="shared" si="8"/>
        <v>7</v>
      </c>
      <c r="BE19" s="268"/>
      <c r="BF19" s="295">
        <f t="shared" si="9"/>
        <v>7</v>
      </c>
      <c r="BG19" s="268"/>
      <c r="BH19" s="295">
        <f t="shared" si="10"/>
        <v>7</v>
      </c>
      <c r="BI19" s="268"/>
      <c r="BJ19" s="295">
        <f t="shared" si="11"/>
        <v>7</v>
      </c>
    </row>
    <row r="20" spans="18:62" x14ac:dyDescent="0.25">
      <c r="R20" s="201" t="str">
        <f>Übernahme_Werte!A20&amp;" (Mineralphase)"</f>
        <v>Ba (Mineralphase)</v>
      </c>
      <c r="S20" s="201"/>
      <c r="T20" s="37" t="s">
        <v>19</v>
      </c>
      <c r="U20" s="19" t="str">
        <f>IF(Übernahme_Werte!R20="&lt;","&lt;"," ")</f>
        <v xml:space="preserve"> </v>
      </c>
      <c r="V20" s="35">
        <f>Übernahme_Werte!S20*(1-(Übernahme_Werte!S$11+Übernahme_Werte!S$10))*(1-Übernahme_Werte!S$9)*(1-(Übernahme_Werte!S$6+Übernahme_Werte!S$8))</f>
        <v>0</v>
      </c>
      <c r="W20" s="19" t="str">
        <f>IF(Übernahme_Werte!T20="&lt;","&lt;"," ")</f>
        <v xml:space="preserve"> </v>
      </c>
      <c r="X20" s="35">
        <f>Übernahme_Werte!U20*(1-(Übernahme_Werte!U$11+Übernahme_Werte!U$10))*(1-Übernahme_Werte!U$9)*(1-(Übernahme_Werte!U$6+Übernahme_Werte!U$8))</f>
        <v>0</v>
      </c>
      <c r="Y20" s="19" t="str">
        <f>IF(Übernahme_Werte!V20="&lt;","&lt;"," ")</f>
        <v xml:space="preserve"> </v>
      </c>
      <c r="Z20" s="35">
        <f>Übernahme_Werte!W20*(1-(Übernahme_Werte!W$11+Übernahme_Werte!W$10))*(1-Übernahme_Werte!W$9)*(1-(Übernahme_Werte!W$6+Übernahme_Werte!W$8))</f>
        <v>0</v>
      </c>
      <c r="AA20" s="19" t="str">
        <f>IF(Übernahme_Werte!X20="&lt;","&lt;"," ")</f>
        <v xml:space="preserve"> </v>
      </c>
      <c r="AB20" s="35">
        <f>Übernahme_Werte!Y20*(1-(Übernahme_Werte!Y$11+Übernahme_Werte!Y$10))*(1-Übernahme_Werte!Y$9)*(1-(Übernahme_Werte!Y$6+Übernahme_Werte!Y$8))</f>
        <v>0</v>
      </c>
      <c r="AC20" s="19" t="str">
        <f>IF(Übernahme_Werte!Z20="&lt;","&lt;"," ")</f>
        <v xml:space="preserve"> </v>
      </c>
      <c r="AD20" s="35">
        <f>Übernahme_Werte!AA20*(1-(Übernahme_Werte!AA$11+Übernahme_Werte!AA$10))*(1-Übernahme_Werte!AA$9)*(1-(Übernahme_Werte!AA$6+Übernahme_Werte!AA$8))</f>
        <v>0</v>
      </c>
      <c r="AE20" s="19" t="str">
        <f>IF(Übernahme_Werte!AB20="&lt;","&lt;"," ")</f>
        <v xml:space="preserve"> </v>
      </c>
      <c r="AF20" s="35">
        <f>Übernahme_Werte!AC20*(1-(Übernahme_Werte!AC$11+Übernahme_Werte!AC$10))*(1-Übernahme_Werte!AC$9)*(1-(Übernahme_Werte!AC$6+Übernahme_Werte!AC$8))</f>
        <v>0</v>
      </c>
      <c r="AG20" s="44"/>
      <c r="AH20" s="44"/>
      <c r="AI20" s="51" t="str">
        <f>Übernahme_Werte!A20</f>
        <v>Ba</v>
      </c>
      <c r="AJ20" s="37" t="s">
        <v>19</v>
      </c>
      <c r="AK20" s="19" t="str">
        <f t="shared" si="12"/>
        <v xml:space="preserve"> </v>
      </c>
      <c r="AL20" s="261">
        <f t="shared" si="0"/>
        <v>0</v>
      </c>
      <c r="AM20" s="19" t="str">
        <f t="shared" si="12"/>
        <v xml:space="preserve"> </v>
      </c>
      <c r="AN20" s="261">
        <f t="shared" si="1"/>
        <v>0</v>
      </c>
      <c r="AO20" s="19" t="str">
        <f t="shared" si="12"/>
        <v xml:space="preserve"> </v>
      </c>
      <c r="AP20" s="261">
        <f t="shared" si="2"/>
        <v>0</v>
      </c>
      <c r="AQ20" s="19" t="str">
        <f t="shared" si="12"/>
        <v xml:space="preserve"> </v>
      </c>
      <c r="AR20" s="261">
        <f t="shared" si="3"/>
        <v>0</v>
      </c>
      <c r="AS20" s="19" t="str">
        <f t="shared" si="12"/>
        <v xml:space="preserve"> </v>
      </c>
      <c r="AT20" s="261">
        <f t="shared" si="4"/>
        <v>0</v>
      </c>
      <c r="AU20" s="19" t="str">
        <f t="shared" si="13"/>
        <v xml:space="preserve"> </v>
      </c>
      <c r="AV20" s="261">
        <f t="shared" si="5"/>
        <v>0</v>
      </c>
      <c r="AW20" s="36"/>
      <c r="AX20" s="9"/>
      <c r="AY20" s="301"/>
      <c r="AZ20" s="295">
        <f t="shared" si="6"/>
        <v>7</v>
      </c>
      <c r="BA20" s="295"/>
      <c r="BB20" s="295">
        <f t="shared" si="7"/>
        <v>7</v>
      </c>
      <c r="BC20" s="268"/>
      <c r="BD20" s="295">
        <f t="shared" si="8"/>
        <v>7</v>
      </c>
      <c r="BE20" s="268"/>
      <c r="BF20" s="295">
        <f t="shared" si="9"/>
        <v>7</v>
      </c>
      <c r="BG20" s="268"/>
      <c r="BH20" s="295">
        <f t="shared" si="10"/>
        <v>7</v>
      </c>
      <c r="BI20" s="268"/>
      <c r="BJ20" s="295">
        <f t="shared" si="11"/>
        <v>7</v>
      </c>
    </row>
    <row r="21" spans="18:62" x14ac:dyDescent="0.25">
      <c r="R21" s="201" t="str">
        <f>Übernahme_Werte!A21&amp;" (Mineralphase)"</f>
        <v>Be (Mineralphase)</v>
      </c>
      <c r="S21" s="201"/>
      <c r="T21" s="37" t="s">
        <v>19</v>
      </c>
      <c r="U21" s="19" t="str">
        <f>IF(Übernahme_Werte!R21="&lt;","&lt;"," ")</f>
        <v xml:space="preserve"> </v>
      </c>
      <c r="V21" s="35">
        <f>Übernahme_Werte!S21*(1-(Übernahme_Werte!S$11+Übernahme_Werte!S$10))*(1-Übernahme_Werte!S$9)*(1-(Übernahme_Werte!S$6+Übernahme_Werte!S$8))</f>
        <v>0</v>
      </c>
      <c r="W21" s="19" t="str">
        <f>IF(Übernahme_Werte!T21="&lt;","&lt;"," ")</f>
        <v xml:space="preserve"> </v>
      </c>
      <c r="X21" s="35">
        <f>Übernahme_Werte!U21*(1-(Übernahme_Werte!U$11+Übernahme_Werte!U$10))*(1-Übernahme_Werte!U$9)*(1-(Übernahme_Werte!U$6+Übernahme_Werte!U$8))</f>
        <v>0</v>
      </c>
      <c r="Y21" s="19" t="str">
        <f>IF(Übernahme_Werte!V21="&lt;","&lt;"," ")</f>
        <v xml:space="preserve"> </v>
      </c>
      <c r="Z21" s="35">
        <f>Übernahme_Werte!W21*(1-(Übernahme_Werte!W$11+Übernahme_Werte!W$10))*(1-Übernahme_Werte!W$9)*(1-(Übernahme_Werte!W$6+Übernahme_Werte!W$8))</f>
        <v>0</v>
      </c>
      <c r="AA21" s="19" t="str">
        <f>IF(Übernahme_Werte!X21="&lt;","&lt;"," ")</f>
        <v xml:space="preserve"> </v>
      </c>
      <c r="AB21" s="35">
        <f>Übernahme_Werte!Y21*(1-(Übernahme_Werte!Y$11+Übernahme_Werte!Y$10))*(1-Übernahme_Werte!Y$9)*(1-(Übernahme_Werte!Y$6+Übernahme_Werte!Y$8))</f>
        <v>0</v>
      </c>
      <c r="AC21" s="19" t="str">
        <f>IF(Übernahme_Werte!Z21="&lt;","&lt;"," ")</f>
        <v xml:space="preserve"> </v>
      </c>
      <c r="AD21" s="35">
        <f>Übernahme_Werte!AA21*(1-(Übernahme_Werte!AA$11+Übernahme_Werte!AA$10))*(1-Übernahme_Werte!AA$9)*(1-(Übernahme_Werte!AA$6+Übernahme_Werte!AA$8))</f>
        <v>0</v>
      </c>
      <c r="AE21" s="19" t="str">
        <f>IF(Übernahme_Werte!AB21="&lt;","&lt;"," ")</f>
        <v xml:space="preserve"> </v>
      </c>
      <c r="AF21" s="35">
        <f>Übernahme_Werte!AC21*(1-(Übernahme_Werte!AC$11+Übernahme_Werte!AC$10))*(1-Übernahme_Werte!AC$9)*(1-(Übernahme_Werte!AC$6+Übernahme_Werte!AC$8))</f>
        <v>0</v>
      </c>
      <c r="AG21" s="44"/>
      <c r="AH21" s="44"/>
      <c r="AI21" s="51" t="str">
        <f>Übernahme_Werte!A21</f>
        <v>Be</v>
      </c>
      <c r="AJ21" s="37" t="s">
        <v>19</v>
      </c>
      <c r="AK21" s="19" t="str">
        <f t="shared" si="12"/>
        <v xml:space="preserve"> </v>
      </c>
      <c r="AL21" s="261">
        <f t="shared" si="0"/>
        <v>0</v>
      </c>
      <c r="AM21" s="19" t="str">
        <f t="shared" si="12"/>
        <v xml:space="preserve"> </v>
      </c>
      <c r="AN21" s="261">
        <f t="shared" si="1"/>
        <v>0</v>
      </c>
      <c r="AO21" s="19" t="str">
        <f t="shared" si="12"/>
        <v xml:space="preserve"> </v>
      </c>
      <c r="AP21" s="261">
        <f t="shared" si="2"/>
        <v>0</v>
      </c>
      <c r="AQ21" s="19" t="str">
        <f t="shared" si="12"/>
        <v xml:space="preserve"> </v>
      </c>
      <c r="AR21" s="261">
        <f t="shared" si="3"/>
        <v>0</v>
      </c>
      <c r="AS21" s="19" t="str">
        <f t="shared" si="12"/>
        <v xml:space="preserve"> </v>
      </c>
      <c r="AT21" s="261">
        <f t="shared" si="4"/>
        <v>0</v>
      </c>
      <c r="AU21" s="19" t="str">
        <f t="shared" si="13"/>
        <v xml:space="preserve"> </v>
      </c>
      <c r="AV21" s="261">
        <f t="shared" si="5"/>
        <v>0</v>
      </c>
      <c r="AW21" s="36"/>
      <c r="AX21" s="9"/>
      <c r="AY21" s="301"/>
      <c r="AZ21" s="295">
        <f t="shared" si="6"/>
        <v>7</v>
      </c>
      <c r="BA21" s="295"/>
      <c r="BB21" s="295">
        <f t="shared" si="7"/>
        <v>7</v>
      </c>
      <c r="BC21" s="268"/>
      <c r="BD21" s="295">
        <f t="shared" si="8"/>
        <v>7</v>
      </c>
      <c r="BE21" s="268"/>
      <c r="BF21" s="295">
        <f t="shared" si="9"/>
        <v>7</v>
      </c>
      <c r="BG21" s="268"/>
      <c r="BH21" s="295">
        <f t="shared" si="10"/>
        <v>7</v>
      </c>
      <c r="BI21" s="268"/>
      <c r="BJ21" s="295">
        <f t="shared" si="11"/>
        <v>7</v>
      </c>
    </row>
    <row r="22" spans="18:62" x14ac:dyDescent="0.25">
      <c r="R22" s="201" t="str">
        <f>Übernahme_Werte!A22&amp;" (Mineralphase)"</f>
        <v>Br (Mineralphase)</v>
      </c>
      <c r="S22" s="201"/>
      <c r="T22" s="37" t="s">
        <v>19</v>
      </c>
      <c r="U22" s="19" t="str">
        <f>IF(Übernahme_Werte!R22="&lt;","&lt;"," ")</f>
        <v xml:space="preserve"> </v>
      </c>
      <c r="V22" s="35">
        <f>Übernahme_Werte!S22*(1-(Übernahme_Werte!S$11+Übernahme_Werte!S$10))*(1-Übernahme_Werte!S$9)*(1-(Übernahme_Werte!S$6+Übernahme_Werte!S$8))</f>
        <v>0</v>
      </c>
      <c r="W22" s="19" t="str">
        <f>IF(Übernahme_Werte!T22="&lt;","&lt;"," ")</f>
        <v xml:space="preserve"> </v>
      </c>
      <c r="X22" s="35">
        <f>Übernahme_Werte!U22*(1-(Übernahme_Werte!U$11+Übernahme_Werte!U$10))*(1-Übernahme_Werte!U$9)*(1-(Übernahme_Werte!U$6+Übernahme_Werte!U$8))</f>
        <v>0</v>
      </c>
      <c r="Y22" s="19" t="str">
        <f>IF(Übernahme_Werte!V22="&lt;","&lt;"," ")</f>
        <v xml:space="preserve"> </v>
      </c>
      <c r="Z22" s="35">
        <f>Übernahme_Werte!W22*(1-(Übernahme_Werte!W$11+Übernahme_Werte!W$10))*(1-Übernahme_Werte!W$9)*(1-(Übernahme_Werte!W$6+Übernahme_Werte!W$8))</f>
        <v>0</v>
      </c>
      <c r="AA22" s="19" t="str">
        <f>IF(Übernahme_Werte!X22="&lt;","&lt;"," ")</f>
        <v xml:space="preserve"> </v>
      </c>
      <c r="AB22" s="35">
        <f>Übernahme_Werte!Y22*(1-(Übernahme_Werte!Y$11+Übernahme_Werte!Y$10))*(1-Übernahme_Werte!Y$9)*(1-(Übernahme_Werte!Y$6+Übernahme_Werte!Y$8))</f>
        <v>0</v>
      </c>
      <c r="AC22" s="19" t="str">
        <f>IF(Übernahme_Werte!Z22="&lt;","&lt;"," ")</f>
        <v xml:space="preserve"> </v>
      </c>
      <c r="AD22" s="35">
        <f>Übernahme_Werte!AA22*(1-(Übernahme_Werte!AA$11+Übernahme_Werte!AA$10))*(1-Übernahme_Werte!AA$9)*(1-(Übernahme_Werte!AA$6+Übernahme_Werte!AA$8))</f>
        <v>0</v>
      </c>
      <c r="AE22" s="19" t="str">
        <f>IF(Übernahme_Werte!AB22="&lt;","&lt;"," ")</f>
        <v xml:space="preserve"> </v>
      </c>
      <c r="AF22" s="35">
        <f>Übernahme_Werte!AC22*(1-(Übernahme_Werte!AC$11+Übernahme_Werte!AC$10))*(1-Übernahme_Werte!AC$9)*(1-(Übernahme_Werte!AC$6+Übernahme_Werte!AC$8))</f>
        <v>0</v>
      </c>
      <c r="AG22" s="44"/>
      <c r="AH22" s="44"/>
      <c r="AI22" s="51" t="str">
        <f>Übernahme_Werte!A22</f>
        <v>Br</v>
      </c>
      <c r="AJ22" s="37" t="s">
        <v>19</v>
      </c>
      <c r="AK22" s="19" t="str">
        <f t="shared" si="12"/>
        <v xml:space="preserve"> </v>
      </c>
      <c r="AL22" s="261">
        <f t="shared" si="0"/>
        <v>0</v>
      </c>
      <c r="AM22" s="19" t="str">
        <f t="shared" si="12"/>
        <v xml:space="preserve"> </v>
      </c>
      <c r="AN22" s="261">
        <f t="shared" si="1"/>
        <v>0</v>
      </c>
      <c r="AO22" s="19" t="str">
        <f t="shared" si="12"/>
        <v xml:space="preserve"> </v>
      </c>
      <c r="AP22" s="261">
        <f t="shared" si="2"/>
        <v>0</v>
      </c>
      <c r="AQ22" s="19" t="str">
        <f t="shared" si="12"/>
        <v xml:space="preserve"> </v>
      </c>
      <c r="AR22" s="261">
        <f t="shared" si="3"/>
        <v>0</v>
      </c>
      <c r="AS22" s="19" t="str">
        <f t="shared" si="12"/>
        <v xml:space="preserve"> </v>
      </c>
      <c r="AT22" s="261">
        <f t="shared" si="4"/>
        <v>0</v>
      </c>
      <c r="AU22" s="19" t="str">
        <f t="shared" si="13"/>
        <v xml:space="preserve"> </v>
      </c>
      <c r="AV22" s="261">
        <f t="shared" si="5"/>
        <v>0</v>
      </c>
      <c r="AW22" s="36"/>
      <c r="AX22" s="9"/>
      <c r="AY22" s="301"/>
      <c r="AZ22" s="295">
        <f t="shared" si="6"/>
        <v>7</v>
      </c>
      <c r="BA22" s="295"/>
      <c r="BB22" s="295">
        <f t="shared" si="7"/>
        <v>7</v>
      </c>
      <c r="BC22" s="268"/>
      <c r="BD22" s="295">
        <f t="shared" si="8"/>
        <v>7</v>
      </c>
      <c r="BE22" s="268"/>
      <c r="BF22" s="295">
        <f t="shared" si="9"/>
        <v>7</v>
      </c>
      <c r="BG22" s="268"/>
      <c r="BH22" s="295">
        <f t="shared" si="10"/>
        <v>7</v>
      </c>
      <c r="BI22" s="268"/>
      <c r="BJ22" s="295">
        <f t="shared" si="11"/>
        <v>7</v>
      </c>
    </row>
    <row r="23" spans="18:62" x14ac:dyDescent="0.25">
      <c r="R23" s="201" t="str">
        <f>Übernahme_Werte!A23&amp;" (Mineralphase)"</f>
        <v>Ca (Mineralphase)</v>
      </c>
      <c r="S23" s="201"/>
      <c r="T23" s="37" t="s">
        <v>19</v>
      </c>
      <c r="U23" s="19" t="str">
        <f>IF(Übernahme_Werte!R23="&lt;","&lt;"," ")</f>
        <v xml:space="preserve"> </v>
      </c>
      <c r="V23" s="35">
        <f>Übernahme_Werte!S23*(1-(Übernahme_Werte!S$11+Übernahme_Werte!S$10))*(1-Übernahme_Werte!S$9)*(1-(Übernahme_Werte!S$6+Übernahme_Werte!S$8))</f>
        <v>0</v>
      </c>
      <c r="W23" s="19" t="str">
        <f>IF(Übernahme_Werte!T23="&lt;","&lt;"," ")</f>
        <v xml:space="preserve"> </v>
      </c>
      <c r="X23" s="35">
        <f>Übernahme_Werte!U23*(1-(Übernahme_Werte!U$11+Übernahme_Werte!U$10))*(1-Übernahme_Werte!U$9)*(1-(Übernahme_Werte!U$6+Übernahme_Werte!U$8))</f>
        <v>0</v>
      </c>
      <c r="Y23" s="19" t="str">
        <f>IF(Übernahme_Werte!V23="&lt;","&lt;"," ")</f>
        <v xml:space="preserve"> </v>
      </c>
      <c r="Z23" s="35">
        <f>Übernahme_Werte!W23*(1-(Übernahme_Werte!W$11+Übernahme_Werte!W$10))*(1-Übernahme_Werte!W$9)*(1-(Übernahme_Werte!W$6+Übernahme_Werte!W$8))</f>
        <v>0</v>
      </c>
      <c r="AA23" s="19" t="str">
        <f>IF(Übernahme_Werte!X23="&lt;","&lt;"," ")</f>
        <v xml:space="preserve"> </v>
      </c>
      <c r="AB23" s="35">
        <f>Übernahme_Werte!Y23*(1-(Übernahme_Werte!Y$11+Übernahme_Werte!Y$10))*(1-Übernahme_Werte!Y$9)*(1-(Übernahme_Werte!Y$6+Übernahme_Werte!Y$8))</f>
        <v>0</v>
      </c>
      <c r="AC23" s="19" t="str">
        <f>IF(Übernahme_Werte!Z23="&lt;","&lt;"," ")</f>
        <v xml:space="preserve"> </v>
      </c>
      <c r="AD23" s="35">
        <f>Übernahme_Werte!AA23*(1-(Übernahme_Werte!AA$11+Übernahme_Werte!AA$10))*(1-Übernahme_Werte!AA$9)*(1-(Übernahme_Werte!AA$6+Übernahme_Werte!AA$8))</f>
        <v>0</v>
      </c>
      <c r="AE23" s="19" t="str">
        <f>IF(Übernahme_Werte!AB23="&lt;","&lt;"," ")</f>
        <v xml:space="preserve"> </v>
      </c>
      <c r="AF23" s="35">
        <f>Übernahme_Werte!AC23*(1-(Übernahme_Werte!AC$11+Übernahme_Werte!AC$10))*(1-Übernahme_Werte!AC$9)*(1-(Übernahme_Werte!AC$6+Übernahme_Werte!AC$8))</f>
        <v>0</v>
      </c>
      <c r="AG23" s="44"/>
      <c r="AH23" s="44"/>
      <c r="AI23" s="51" t="str">
        <f>Übernahme_Werte!A23</f>
        <v>Ca</v>
      </c>
      <c r="AJ23" s="37" t="s">
        <v>19</v>
      </c>
      <c r="AK23" s="19" t="str">
        <f t="shared" si="12"/>
        <v xml:space="preserve"> </v>
      </c>
      <c r="AL23" s="261">
        <f t="shared" si="0"/>
        <v>0</v>
      </c>
      <c r="AM23" s="19" t="str">
        <f t="shared" si="12"/>
        <v xml:space="preserve"> </v>
      </c>
      <c r="AN23" s="261">
        <f t="shared" si="1"/>
        <v>0</v>
      </c>
      <c r="AO23" s="19" t="str">
        <f t="shared" si="12"/>
        <v xml:space="preserve"> </v>
      </c>
      <c r="AP23" s="261">
        <f t="shared" si="2"/>
        <v>0</v>
      </c>
      <c r="AQ23" s="19" t="str">
        <f t="shared" si="12"/>
        <v xml:space="preserve"> </v>
      </c>
      <c r="AR23" s="261">
        <f t="shared" si="3"/>
        <v>0</v>
      </c>
      <c r="AS23" s="19" t="str">
        <f t="shared" si="12"/>
        <v xml:space="preserve"> </v>
      </c>
      <c r="AT23" s="261">
        <f t="shared" si="4"/>
        <v>0</v>
      </c>
      <c r="AU23" s="19" t="str">
        <f t="shared" si="13"/>
        <v xml:space="preserve"> </v>
      </c>
      <c r="AV23" s="261">
        <f t="shared" si="5"/>
        <v>0</v>
      </c>
      <c r="AW23" s="50"/>
      <c r="AX23" s="49"/>
      <c r="AY23" s="301"/>
      <c r="AZ23" s="295">
        <f t="shared" si="6"/>
        <v>7</v>
      </c>
      <c r="BA23" s="295"/>
      <c r="BB23" s="295">
        <f t="shared" si="7"/>
        <v>7</v>
      </c>
      <c r="BC23" s="268"/>
      <c r="BD23" s="295">
        <f t="shared" si="8"/>
        <v>7</v>
      </c>
      <c r="BE23" s="268"/>
      <c r="BF23" s="295">
        <f t="shared" si="9"/>
        <v>7</v>
      </c>
      <c r="BG23" s="268"/>
      <c r="BH23" s="295">
        <f t="shared" si="10"/>
        <v>7</v>
      </c>
      <c r="BI23" s="268"/>
      <c r="BJ23" s="295">
        <f t="shared" si="11"/>
        <v>7</v>
      </c>
    </row>
    <row r="24" spans="18:62" x14ac:dyDescent="0.25">
      <c r="R24" s="201" t="str">
        <f>Übernahme_Werte!A24&amp;" (Mineralphase)"</f>
        <v>Cd (Mineralphase)</v>
      </c>
      <c r="S24" s="201"/>
      <c r="T24" s="37" t="s">
        <v>19</v>
      </c>
      <c r="U24" s="19" t="str">
        <f>IF(Übernahme_Werte!R24="&lt;","&lt;"," ")</f>
        <v xml:space="preserve"> </v>
      </c>
      <c r="V24" s="35">
        <f>Übernahme_Werte!S24*(1-(Übernahme_Werte!S$11+Übernahme_Werte!S$10))*(1-Übernahme_Werte!S$9)*(1-(Übernahme_Werte!S$6+Übernahme_Werte!S$8))</f>
        <v>0</v>
      </c>
      <c r="W24" s="19" t="str">
        <f>IF(Übernahme_Werte!T24="&lt;","&lt;"," ")</f>
        <v xml:space="preserve"> </v>
      </c>
      <c r="X24" s="35">
        <f>Übernahme_Werte!U24*(1-(Übernahme_Werte!U$11+Übernahme_Werte!U$10))*(1-Übernahme_Werte!U$9)*(1-(Übernahme_Werte!U$6+Übernahme_Werte!U$8))</f>
        <v>0</v>
      </c>
      <c r="Y24" s="19" t="str">
        <f>IF(Übernahme_Werte!V24="&lt;","&lt;"," ")</f>
        <v xml:space="preserve"> </v>
      </c>
      <c r="Z24" s="35">
        <f>Übernahme_Werte!W24*(1-(Übernahme_Werte!W$11+Übernahme_Werte!W$10))*(1-Übernahme_Werte!W$9)*(1-(Übernahme_Werte!W$6+Übernahme_Werte!W$8))</f>
        <v>0</v>
      </c>
      <c r="AA24" s="19" t="str">
        <f>IF(Übernahme_Werte!X24="&lt;","&lt;"," ")</f>
        <v xml:space="preserve"> </v>
      </c>
      <c r="AB24" s="35">
        <f>Übernahme_Werte!Y24*(1-(Übernahme_Werte!Y$11+Übernahme_Werte!Y$10))*(1-Übernahme_Werte!Y$9)*(1-(Übernahme_Werte!Y$6+Übernahme_Werte!Y$8))</f>
        <v>0</v>
      </c>
      <c r="AC24" s="19" t="str">
        <f>IF(Übernahme_Werte!Z24="&lt;","&lt;"," ")</f>
        <v xml:space="preserve"> </v>
      </c>
      <c r="AD24" s="35">
        <f>Übernahme_Werte!AA24*(1-(Übernahme_Werte!AA$11+Übernahme_Werte!AA$10))*(1-Übernahme_Werte!AA$9)*(1-(Übernahme_Werte!AA$6+Übernahme_Werte!AA$8))</f>
        <v>0</v>
      </c>
      <c r="AE24" s="19" t="str">
        <f>IF(Übernahme_Werte!AB24="&lt;","&lt;"," ")</f>
        <v xml:space="preserve"> </v>
      </c>
      <c r="AF24" s="35">
        <f>Übernahme_Werte!AC24*(1-(Übernahme_Werte!AC$11+Übernahme_Werte!AC$10))*(1-Übernahme_Werte!AC$9)*(1-(Übernahme_Werte!AC$6+Übernahme_Werte!AC$8))</f>
        <v>0</v>
      </c>
      <c r="AG24" s="44"/>
      <c r="AH24" s="44"/>
      <c r="AI24" s="51" t="str">
        <f>Übernahme_Werte!A24</f>
        <v>Cd</v>
      </c>
      <c r="AJ24" s="37" t="s">
        <v>19</v>
      </c>
      <c r="AK24" s="19" t="str">
        <f t="shared" si="12"/>
        <v xml:space="preserve"> </v>
      </c>
      <c r="AL24" s="261">
        <f t="shared" si="0"/>
        <v>0</v>
      </c>
      <c r="AM24" s="19" t="str">
        <f t="shared" si="12"/>
        <v xml:space="preserve"> </v>
      </c>
      <c r="AN24" s="261">
        <f t="shared" si="1"/>
        <v>0</v>
      </c>
      <c r="AO24" s="19" t="str">
        <f t="shared" si="12"/>
        <v xml:space="preserve"> </v>
      </c>
      <c r="AP24" s="261">
        <f t="shared" si="2"/>
        <v>0</v>
      </c>
      <c r="AQ24" s="19" t="str">
        <f t="shared" si="12"/>
        <v xml:space="preserve"> </v>
      </c>
      <c r="AR24" s="261">
        <f t="shared" si="3"/>
        <v>0</v>
      </c>
      <c r="AS24" s="19" t="str">
        <f t="shared" si="12"/>
        <v xml:space="preserve"> </v>
      </c>
      <c r="AT24" s="261">
        <f t="shared" si="4"/>
        <v>0</v>
      </c>
      <c r="AU24" s="19" t="str">
        <f t="shared" si="13"/>
        <v xml:space="preserve"> </v>
      </c>
      <c r="AV24" s="261">
        <f t="shared" si="5"/>
        <v>0</v>
      </c>
      <c r="AW24" s="50"/>
      <c r="AX24" s="49"/>
      <c r="AY24" s="301"/>
      <c r="AZ24" s="295">
        <f t="shared" si="6"/>
        <v>7</v>
      </c>
      <c r="BA24" s="295"/>
      <c r="BB24" s="295">
        <f t="shared" si="7"/>
        <v>7</v>
      </c>
      <c r="BC24" s="268"/>
      <c r="BD24" s="295">
        <f t="shared" si="8"/>
        <v>7</v>
      </c>
      <c r="BE24" s="268"/>
      <c r="BF24" s="295">
        <f t="shared" si="9"/>
        <v>7</v>
      </c>
      <c r="BG24" s="268"/>
      <c r="BH24" s="295">
        <f t="shared" si="10"/>
        <v>7</v>
      </c>
      <c r="BI24" s="268"/>
      <c r="BJ24" s="295">
        <f t="shared" si="11"/>
        <v>7</v>
      </c>
    </row>
    <row r="25" spans="18:62" x14ac:dyDescent="0.25">
      <c r="R25" s="201" t="str">
        <f>Übernahme_Werte!A25&amp;" (Mineralphase)"</f>
        <v>Co (Mineralphase)</v>
      </c>
      <c r="S25" s="201"/>
      <c r="T25" s="37" t="s">
        <v>19</v>
      </c>
      <c r="U25" s="19" t="str">
        <f>IF(Übernahme_Werte!R25="&lt;","&lt;"," ")</f>
        <v xml:space="preserve"> </v>
      </c>
      <c r="V25" s="35">
        <f>Übernahme_Werte!S25*(1-(Übernahme_Werte!S$11+Übernahme_Werte!S$10))*(1-Übernahme_Werte!S$9)*(1-(Übernahme_Werte!S$6+Übernahme_Werte!S$8))</f>
        <v>0</v>
      </c>
      <c r="W25" s="19" t="str">
        <f>IF(Übernahme_Werte!T25="&lt;","&lt;"," ")</f>
        <v xml:space="preserve"> </v>
      </c>
      <c r="X25" s="35">
        <f>Übernahme_Werte!U25*(1-(Übernahme_Werte!U$11+Übernahme_Werte!U$10))*(1-Übernahme_Werte!U$9)*(1-(Übernahme_Werte!U$6+Übernahme_Werte!U$8))</f>
        <v>0</v>
      </c>
      <c r="Y25" s="19" t="str">
        <f>IF(Übernahme_Werte!V25="&lt;","&lt;"," ")</f>
        <v xml:space="preserve"> </v>
      </c>
      <c r="Z25" s="35">
        <f>Übernahme_Werte!W25*(1-(Übernahme_Werte!W$11+Übernahme_Werte!W$10))*(1-Übernahme_Werte!W$9)*(1-(Übernahme_Werte!W$6+Übernahme_Werte!W$8))</f>
        <v>0</v>
      </c>
      <c r="AA25" s="19" t="str">
        <f>IF(Übernahme_Werte!X25="&lt;","&lt;"," ")</f>
        <v xml:space="preserve"> </v>
      </c>
      <c r="AB25" s="35">
        <f>Übernahme_Werte!Y25*(1-(Übernahme_Werte!Y$11+Übernahme_Werte!Y$10))*(1-Übernahme_Werte!Y$9)*(1-(Übernahme_Werte!Y$6+Übernahme_Werte!Y$8))</f>
        <v>0</v>
      </c>
      <c r="AC25" s="19" t="str">
        <f>IF(Übernahme_Werte!Z25="&lt;","&lt;"," ")</f>
        <v xml:space="preserve"> </v>
      </c>
      <c r="AD25" s="35">
        <f>Übernahme_Werte!AA25*(1-(Übernahme_Werte!AA$11+Übernahme_Werte!AA$10))*(1-Übernahme_Werte!AA$9)*(1-(Übernahme_Werte!AA$6+Übernahme_Werte!AA$8))</f>
        <v>0</v>
      </c>
      <c r="AE25" s="19" t="str">
        <f>IF(Übernahme_Werte!AB25="&lt;","&lt;"," ")</f>
        <v xml:space="preserve"> </v>
      </c>
      <c r="AF25" s="35">
        <f>Übernahme_Werte!AC25*(1-(Übernahme_Werte!AC$11+Übernahme_Werte!AC$10))*(1-Übernahme_Werte!AC$9)*(1-(Übernahme_Werte!AC$6+Übernahme_Werte!AC$8))</f>
        <v>0</v>
      </c>
      <c r="AG25" s="44"/>
      <c r="AH25" s="44"/>
      <c r="AI25" s="51" t="str">
        <f>Übernahme_Werte!A25</f>
        <v>Co</v>
      </c>
      <c r="AJ25" s="37" t="s">
        <v>19</v>
      </c>
      <c r="AK25" s="19" t="str">
        <f t="shared" si="12"/>
        <v xml:space="preserve"> </v>
      </c>
      <c r="AL25" s="261">
        <f t="shared" si="0"/>
        <v>0</v>
      </c>
      <c r="AM25" s="19" t="str">
        <f t="shared" si="12"/>
        <v xml:space="preserve"> </v>
      </c>
      <c r="AN25" s="261">
        <f t="shared" si="1"/>
        <v>0</v>
      </c>
      <c r="AO25" s="19" t="str">
        <f t="shared" si="12"/>
        <v xml:space="preserve"> </v>
      </c>
      <c r="AP25" s="261">
        <f t="shared" si="2"/>
        <v>0</v>
      </c>
      <c r="AQ25" s="19" t="str">
        <f t="shared" si="12"/>
        <v xml:space="preserve"> </v>
      </c>
      <c r="AR25" s="261">
        <f t="shared" si="3"/>
        <v>0</v>
      </c>
      <c r="AS25" s="19" t="str">
        <f t="shared" si="12"/>
        <v xml:space="preserve"> </v>
      </c>
      <c r="AT25" s="261">
        <f t="shared" si="4"/>
        <v>0</v>
      </c>
      <c r="AU25" s="19" t="str">
        <f t="shared" si="13"/>
        <v xml:space="preserve"> </v>
      </c>
      <c r="AV25" s="261">
        <f t="shared" si="5"/>
        <v>0</v>
      </c>
      <c r="AW25" s="36"/>
      <c r="AX25" s="9"/>
      <c r="AY25" s="301"/>
      <c r="AZ25" s="295">
        <f t="shared" si="6"/>
        <v>7</v>
      </c>
      <c r="BA25" s="295"/>
      <c r="BB25" s="295">
        <f t="shared" si="7"/>
        <v>7</v>
      </c>
      <c r="BC25" s="268"/>
      <c r="BD25" s="295">
        <f t="shared" si="8"/>
        <v>7</v>
      </c>
      <c r="BE25" s="268"/>
      <c r="BF25" s="295">
        <f t="shared" si="9"/>
        <v>7</v>
      </c>
      <c r="BG25" s="268"/>
      <c r="BH25" s="295">
        <f t="shared" si="10"/>
        <v>7</v>
      </c>
      <c r="BI25" s="268"/>
      <c r="BJ25" s="295">
        <f t="shared" si="11"/>
        <v>7</v>
      </c>
    </row>
    <row r="26" spans="18:62" x14ac:dyDescent="0.25">
      <c r="R26" s="201" t="str">
        <f>Übernahme_Werte!A26&amp;" (Mineralphase)"</f>
        <v>Cr_ges. (Mineralphase)</v>
      </c>
      <c r="S26" s="201"/>
      <c r="T26" s="37" t="s">
        <v>19</v>
      </c>
      <c r="U26" s="19" t="str">
        <f>IF(Übernahme_Werte!R26="&lt;","&lt;"," ")</f>
        <v xml:space="preserve"> </v>
      </c>
      <c r="V26" s="35">
        <f>Übernahme_Werte!S26*(1-(Übernahme_Werte!S$11+Übernahme_Werte!S$10))*(1-Übernahme_Werte!S$9)*(1-(Übernahme_Werte!S$6+Übernahme_Werte!S$8))</f>
        <v>0</v>
      </c>
      <c r="W26" s="19" t="str">
        <f>IF(Übernahme_Werte!T26="&lt;","&lt;"," ")</f>
        <v xml:space="preserve"> </v>
      </c>
      <c r="X26" s="35">
        <f>Übernahme_Werte!U26*(1-(Übernahme_Werte!U$11+Übernahme_Werte!U$10))*(1-Übernahme_Werte!U$9)*(1-(Übernahme_Werte!U$6+Übernahme_Werte!U$8))</f>
        <v>0</v>
      </c>
      <c r="Y26" s="19" t="str">
        <f>IF(Übernahme_Werte!V26="&lt;","&lt;"," ")</f>
        <v xml:space="preserve"> </v>
      </c>
      <c r="Z26" s="35">
        <f>Übernahme_Werte!W26*(1-(Übernahme_Werte!W$11+Übernahme_Werte!W$10))*(1-Übernahme_Werte!W$9)*(1-(Übernahme_Werte!W$6+Übernahme_Werte!W$8))</f>
        <v>0</v>
      </c>
      <c r="AA26" s="19" t="str">
        <f>IF(Übernahme_Werte!X26="&lt;","&lt;"," ")</f>
        <v xml:space="preserve"> </v>
      </c>
      <c r="AB26" s="35">
        <f>Übernahme_Werte!Y26*(1-(Übernahme_Werte!Y$11+Übernahme_Werte!Y$10))*(1-Übernahme_Werte!Y$9)*(1-(Übernahme_Werte!Y$6+Übernahme_Werte!Y$8))</f>
        <v>0</v>
      </c>
      <c r="AC26" s="19" t="str">
        <f>IF(Übernahme_Werte!Z26="&lt;","&lt;"," ")</f>
        <v xml:space="preserve"> </v>
      </c>
      <c r="AD26" s="35">
        <f>Übernahme_Werte!AA26*(1-(Übernahme_Werte!AA$11+Übernahme_Werte!AA$10))*(1-Übernahme_Werte!AA$9)*(1-(Übernahme_Werte!AA$6+Übernahme_Werte!AA$8))</f>
        <v>0</v>
      </c>
      <c r="AE26" s="19" t="str">
        <f>IF(Übernahme_Werte!AB26="&lt;","&lt;"," ")</f>
        <v xml:space="preserve"> </v>
      </c>
      <c r="AF26" s="35">
        <f>Übernahme_Werte!AC26*(1-(Übernahme_Werte!AC$11+Übernahme_Werte!AC$10))*(1-Übernahme_Werte!AC$9)*(1-(Übernahme_Werte!AC$6+Übernahme_Werte!AC$8))</f>
        <v>0</v>
      </c>
      <c r="AG26" s="44"/>
      <c r="AH26" s="44"/>
      <c r="AI26" s="51" t="str">
        <f>Übernahme_Werte!A26</f>
        <v>Cr_ges.</v>
      </c>
      <c r="AJ26" s="37" t="s">
        <v>19</v>
      </c>
      <c r="AK26" s="19" t="str">
        <f t="shared" si="12"/>
        <v xml:space="preserve"> </v>
      </c>
      <c r="AL26" s="261">
        <f t="shared" si="0"/>
        <v>0</v>
      </c>
      <c r="AM26" s="19" t="str">
        <f t="shared" si="12"/>
        <v xml:space="preserve"> </v>
      </c>
      <c r="AN26" s="261">
        <f t="shared" si="1"/>
        <v>0</v>
      </c>
      <c r="AO26" s="19" t="str">
        <f t="shared" si="12"/>
        <v xml:space="preserve"> </v>
      </c>
      <c r="AP26" s="261">
        <f t="shared" si="2"/>
        <v>0</v>
      </c>
      <c r="AQ26" s="19" t="str">
        <f t="shared" si="12"/>
        <v xml:space="preserve"> </v>
      </c>
      <c r="AR26" s="261">
        <f t="shared" si="3"/>
        <v>0</v>
      </c>
      <c r="AS26" s="19" t="str">
        <f t="shared" si="12"/>
        <v xml:space="preserve"> </v>
      </c>
      <c r="AT26" s="261">
        <f t="shared" si="4"/>
        <v>0</v>
      </c>
      <c r="AU26" s="19" t="str">
        <f t="shared" si="13"/>
        <v xml:space="preserve"> </v>
      </c>
      <c r="AV26" s="261">
        <f t="shared" si="5"/>
        <v>0</v>
      </c>
      <c r="AW26" s="36"/>
      <c r="AX26" s="9"/>
      <c r="AY26" s="313"/>
      <c r="AZ26" s="295">
        <f t="shared" si="6"/>
        <v>7</v>
      </c>
      <c r="BA26" s="295"/>
      <c r="BB26" s="295">
        <f t="shared" si="7"/>
        <v>7</v>
      </c>
      <c r="BC26" s="268"/>
      <c r="BD26" s="295">
        <f t="shared" si="8"/>
        <v>7</v>
      </c>
      <c r="BE26" s="268"/>
      <c r="BF26" s="295">
        <f t="shared" si="9"/>
        <v>7</v>
      </c>
      <c r="BG26" s="268"/>
      <c r="BH26" s="295">
        <f t="shared" si="10"/>
        <v>7</v>
      </c>
      <c r="BI26" s="268"/>
      <c r="BJ26" s="295">
        <f t="shared" si="11"/>
        <v>7</v>
      </c>
    </row>
    <row r="27" spans="18:62" x14ac:dyDescent="0.25">
      <c r="R27" s="201" t="str">
        <f>Übernahme_Werte!A27&amp;" (Mineralphase)"</f>
        <v>Cr(VI) (Mineralphase)</v>
      </c>
      <c r="S27" s="201"/>
      <c r="T27" s="37" t="s">
        <v>19</v>
      </c>
      <c r="U27" s="19" t="str">
        <f>IF(Übernahme_Werte!R27="&lt;","&lt;"," ")</f>
        <v xml:space="preserve"> </v>
      </c>
      <c r="V27" s="35">
        <f>Übernahme_Werte!S27*(1-(Übernahme_Werte!S$11+Übernahme_Werte!S$10))*(1-Übernahme_Werte!S$9)*(1-(Übernahme_Werte!S$6+Übernahme_Werte!S$8))</f>
        <v>0</v>
      </c>
      <c r="W27" s="19" t="str">
        <f>IF(Übernahme_Werte!T27="&lt;","&lt;"," ")</f>
        <v xml:space="preserve"> </v>
      </c>
      <c r="X27" s="35">
        <f>Übernahme_Werte!U27*(1-(Übernahme_Werte!U$11+Übernahme_Werte!U$10))*(1-Übernahme_Werte!U$9)*(1-(Übernahme_Werte!U$6+Übernahme_Werte!U$8))</f>
        <v>0</v>
      </c>
      <c r="Y27" s="19" t="str">
        <f>IF(Übernahme_Werte!V27="&lt;","&lt;"," ")</f>
        <v xml:space="preserve"> </v>
      </c>
      <c r="Z27" s="35">
        <f>Übernahme_Werte!W27*(1-(Übernahme_Werte!W$11+Übernahme_Werte!W$10))*(1-Übernahme_Werte!W$9)*(1-(Übernahme_Werte!W$6+Übernahme_Werte!W$8))</f>
        <v>0</v>
      </c>
      <c r="AA27" s="19" t="str">
        <f>IF(Übernahme_Werte!X27="&lt;","&lt;"," ")</f>
        <v xml:space="preserve"> </v>
      </c>
      <c r="AB27" s="35">
        <f>Übernahme_Werte!Y27*(1-(Übernahme_Werte!Y$11+Übernahme_Werte!Y$10))*(1-Übernahme_Werte!Y$9)*(1-(Übernahme_Werte!Y$6+Übernahme_Werte!Y$8))</f>
        <v>0</v>
      </c>
      <c r="AC27" s="19" t="str">
        <f>IF(Übernahme_Werte!Z27="&lt;","&lt;"," ")</f>
        <v xml:space="preserve"> </v>
      </c>
      <c r="AD27" s="35">
        <f>Übernahme_Werte!AA27*(1-(Übernahme_Werte!AA$11+Übernahme_Werte!AA$10))*(1-Übernahme_Werte!AA$9)*(1-(Übernahme_Werte!AA$6+Übernahme_Werte!AA$8))</f>
        <v>0</v>
      </c>
      <c r="AE27" s="19" t="str">
        <f>IF(Übernahme_Werte!AB27="&lt;","&lt;"," ")</f>
        <v xml:space="preserve"> </v>
      </c>
      <c r="AF27" s="35">
        <f>Übernahme_Werte!AC27*(1-(Übernahme_Werte!AC$11+Übernahme_Werte!AC$10))*(1-Übernahme_Werte!AC$9)*(1-(Übernahme_Werte!AC$6+Übernahme_Werte!AC$8))</f>
        <v>0</v>
      </c>
      <c r="AG27" s="44"/>
      <c r="AH27" s="44"/>
      <c r="AI27" s="51" t="str">
        <f>Übernahme_Werte!A27</f>
        <v>Cr(VI)</v>
      </c>
      <c r="AJ27" s="37" t="s">
        <v>19</v>
      </c>
      <c r="AK27" s="19" t="str">
        <f t="shared" si="12"/>
        <v xml:space="preserve"> </v>
      </c>
      <c r="AL27" s="261">
        <f t="shared" si="0"/>
        <v>0</v>
      </c>
      <c r="AM27" s="19" t="str">
        <f t="shared" si="12"/>
        <v xml:space="preserve"> </v>
      </c>
      <c r="AN27" s="261">
        <f t="shared" si="1"/>
        <v>0</v>
      </c>
      <c r="AO27" s="19" t="str">
        <f t="shared" si="12"/>
        <v xml:space="preserve"> </v>
      </c>
      <c r="AP27" s="261">
        <f t="shared" si="2"/>
        <v>0</v>
      </c>
      <c r="AQ27" s="19" t="str">
        <f t="shared" si="12"/>
        <v xml:space="preserve"> </v>
      </c>
      <c r="AR27" s="261">
        <f t="shared" si="3"/>
        <v>0</v>
      </c>
      <c r="AS27" s="19" t="str">
        <f t="shared" si="12"/>
        <v xml:space="preserve"> </v>
      </c>
      <c r="AT27" s="261">
        <f t="shared" si="4"/>
        <v>0</v>
      </c>
      <c r="AU27" s="19" t="str">
        <f t="shared" si="13"/>
        <v xml:space="preserve"> </v>
      </c>
      <c r="AV27" s="261">
        <f t="shared" si="5"/>
        <v>0</v>
      </c>
      <c r="AW27" s="36"/>
      <c r="AX27" s="9"/>
      <c r="AY27" s="301"/>
      <c r="AZ27" s="295">
        <f t="shared" si="6"/>
        <v>7</v>
      </c>
      <c r="BA27" s="295"/>
      <c r="BB27" s="295">
        <f t="shared" si="7"/>
        <v>7</v>
      </c>
      <c r="BC27" s="268"/>
      <c r="BD27" s="295">
        <f t="shared" si="8"/>
        <v>7</v>
      </c>
      <c r="BE27" s="268"/>
      <c r="BF27" s="295">
        <f t="shared" si="9"/>
        <v>7</v>
      </c>
      <c r="BG27" s="268"/>
      <c r="BH27" s="295">
        <f t="shared" si="10"/>
        <v>7</v>
      </c>
      <c r="BI27" s="268"/>
      <c r="BJ27" s="295">
        <f t="shared" si="11"/>
        <v>7</v>
      </c>
    </row>
    <row r="28" spans="18:62" x14ac:dyDescent="0.25">
      <c r="R28" s="201" t="str">
        <f>Übernahme_Werte!A28&amp;" (Mineralphase)"</f>
        <v>Cu (Mineralphase)</v>
      </c>
      <c r="S28" s="201"/>
      <c r="T28" s="37" t="s">
        <v>19</v>
      </c>
      <c r="U28" s="19" t="str">
        <f>IF(Übernahme_Werte!R28="&lt;","&lt;"," ")</f>
        <v xml:space="preserve"> </v>
      </c>
      <c r="V28" s="35">
        <f>Übernahme_Werte!S28*(1-(Übernahme_Werte!S$11+Übernahme_Werte!S$10))*(1-Übernahme_Werte!S$9)*(1-(Übernahme_Werte!S$6+Übernahme_Werte!S$8))</f>
        <v>0</v>
      </c>
      <c r="W28" s="19" t="str">
        <f>IF(Übernahme_Werte!T28="&lt;","&lt;"," ")</f>
        <v xml:space="preserve"> </v>
      </c>
      <c r="X28" s="35">
        <f>Übernahme_Werte!U28*(1-(Übernahme_Werte!U$11+Übernahme_Werte!U$10))*(1-Übernahme_Werte!U$9)*(1-(Übernahme_Werte!U$6+Übernahme_Werte!U$8))</f>
        <v>0</v>
      </c>
      <c r="Y28" s="19" t="str">
        <f>IF(Übernahme_Werte!V28="&lt;","&lt;"," ")</f>
        <v xml:space="preserve"> </v>
      </c>
      <c r="Z28" s="35">
        <f>Übernahme_Werte!W28*(1-(Übernahme_Werte!W$11+Übernahme_Werte!W$10))*(1-Übernahme_Werte!W$9)*(1-(Übernahme_Werte!W$6+Übernahme_Werte!W$8))</f>
        <v>0</v>
      </c>
      <c r="AA28" s="19" t="str">
        <f>IF(Übernahme_Werte!X28="&lt;","&lt;"," ")</f>
        <v xml:space="preserve"> </v>
      </c>
      <c r="AB28" s="35">
        <f>Übernahme_Werte!Y28*(1-(Übernahme_Werte!Y$11+Übernahme_Werte!Y$10))*(1-Übernahme_Werte!Y$9)*(1-(Übernahme_Werte!Y$6+Übernahme_Werte!Y$8))</f>
        <v>0</v>
      </c>
      <c r="AC28" s="19" t="str">
        <f>IF(Übernahme_Werte!Z28="&lt;","&lt;"," ")</f>
        <v xml:space="preserve"> </v>
      </c>
      <c r="AD28" s="35">
        <f>Übernahme_Werte!AA28*(1-(Übernahme_Werte!AA$11+Übernahme_Werte!AA$10))*(1-Übernahme_Werte!AA$9)*(1-(Übernahme_Werte!AA$6+Übernahme_Werte!AA$8))</f>
        <v>0</v>
      </c>
      <c r="AE28" s="19" t="str">
        <f>IF(Übernahme_Werte!AB28="&lt;","&lt;"," ")</f>
        <v xml:space="preserve"> </v>
      </c>
      <c r="AF28" s="35">
        <f>Übernahme_Werte!AC28*(1-(Übernahme_Werte!AC$11+Übernahme_Werte!AC$10))*(1-Übernahme_Werte!AC$9)*(1-(Übernahme_Werte!AC$6+Übernahme_Werte!AC$8))</f>
        <v>0</v>
      </c>
      <c r="AG28" s="44"/>
      <c r="AH28" s="44"/>
      <c r="AI28" s="51" t="str">
        <f>Übernahme_Werte!A28</f>
        <v>Cu</v>
      </c>
      <c r="AJ28" s="37" t="s">
        <v>19</v>
      </c>
      <c r="AK28" s="19" t="str">
        <f t="shared" si="12"/>
        <v xml:space="preserve"> </v>
      </c>
      <c r="AL28" s="261">
        <f t="shared" si="0"/>
        <v>0</v>
      </c>
      <c r="AM28" s="19" t="str">
        <f t="shared" si="12"/>
        <v xml:space="preserve"> </v>
      </c>
      <c r="AN28" s="261">
        <f t="shared" si="1"/>
        <v>0</v>
      </c>
      <c r="AO28" s="19" t="str">
        <f t="shared" si="12"/>
        <v xml:space="preserve"> </v>
      </c>
      <c r="AP28" s="261">
        <f t="shared" si="2"/>
        <v>0</v>
      </c>
      <c r="AQ28" s="19" t="str">
        <f t="shared" si="12"/>
        <v xml:space="preserve"> </v>
      </c>
      <c r="AR28" s="261">
        <f t="shared" si="3"/>
        <v>0</v>
      </c>
      <c r="AS28" s="19" t="str">
        <f t="shared" si="12"/>
        <v xml:space="preserve"> </v>
      </c>
      <c r="AT28" s="261">
        <f t="shared" si="4"/>
        <v>0</v>
      </c>
      <c r="AU28" s="19" t="str">
        <f t="shared" si="13"/>
        <v xml:space="preserve"> </v>
      </c>
      <c r="AV28" s="261">
        <f t="shared" si="5"/>
        <v>0</v>
      </c>
      <c r="AW28" s="36"/>
      <c r="AX28" s="9"/>
      <c r="AY28" s="301"/>
      <c r="AZ28" s="295">
        <f t="shared" si="6"/>
        <v>7</v>
      </c>
      <c r="BA28" s="295"/>
      <c r="BB28" s="295">
        <f t="shared" si="7"/>
        <v>7</v>
      </c>
      <c r="BC28" s="268"/>
      <c r="BD28" s="295">
        <f t="shared" si="8"/>
        <v>7</v>
      </c>
      <c r="BE28" s="268"/>
      <c r="BF28" s="295">
        <f t="shared" si="9"/>
        <v>7</v>
      </c>
      <c r="BG28" s="268"/>
      <c r="BH28" s="295">
        <f t="shared" si="10"/>
        <v>7</v>
      </c>
      <c r="BI28" s="268"/>
      <c r="BJ28" s="295">
        <f t="shared" si="11"/>
        <v>7</v>
      </c>
    </row>
    <row r="29" spans="18:62" x14ac:dyDescent="0.25">
      <c r="R29" s="201" t="str">
        <f>Übernahme_Werte!A29&amp;" (Mineralphase)"</f>
        <v>F (Mineralphase)</v>
      </c>
      <c r="S29" s="201"/>
      <c r="T29" s="37" t="s">
        <v>19</v>
      </c>
      <c r="U29" s="19" t="str">
        <f>IF(Übernahme_Werte!R29="&lt;","&lt;"," ")</f>
        <v xml:space="preserve"> </v>
      </c>
      <c r="V29" s="35">
        <f>Übernahme_Werte!S29*(1-(Übernahme_Werte!S$11+Übernahme_Werte!S$10))*(1-Übernahme_Werte!S$9)*(1-(Übernahme_Werte!S$6+Übernahme_Werte!S$8))</f>
        <v>0</v>
      </c>
      <c r="W29" s="19" t="str">
        <f>IF(Übernahme_Werte!T29="&lt;","&lt;"," ")</f>
        <v xml:space="preserve"> </v>
      </c>
      <c r="X29" s="35">
        <f>Übernahme_Werte!U29*(1-(Übernahme_Werte!U$11+Übernahme_Werte!U$10))*(1-Übernahme_Werte!U$9)*(1-(Übernahme_Werte!U$6+Übernahme_Werte!U$8))</f>
        <v>0</v>
      </c>
      <c r="Y29" s="19" t="str">
        <f>IF(Übernahme_Werte!V29="&lt;","&lt;"," ")</f>
        <v xml:space="preserve"> </v>
      </c>
      <c r="Z29" s="35">
        <f>Übernahme_Werte!W29*(1-(Übernahme_Werte!W$11+Übernahme_Werte!W$10))*(1-Übernahme_Werte!W$9)*(1-(Übernahme_Werte!W$6+Übernahme_Werte!W$8))</f>
        <v>0</v>
      </c>
      <c r="AA29" s="19" t="str">
        <f>IF(Übernahme_Werte!X29="&lt;","&lt;"," ")</f>
        <v xml:space="preserve"> </v>
      </c>
      <c r="AB29" s="35">
        <f>Übernahme_Werte!Y29*(1-(Übernahme_Werte!Y$11+Übernahme_Werte!Y$10))*(1-Übernahme_Werte!Y$9)*(1-(Übernahme_Werte!Y$6+Übernahme_Werte!Y$8))</f>
        <v>0</v>
      </c>
      <c r="AC29" s="19" t="str">
        <f>IF(Übernahme_Werte!Z29="&lt;","&lt;"," ")</f>
        <v xml:space="preserve"> </v>
      </c>
      <c r="AD29" s="35">
        <f>Übernahme_Werte!AA29*(1-(Übernahme_Werte!AA$11+Übernahme_Werte!AA$10))*(1-Übernahme_Werte!AA$9)*(1-(Übernahme_Werte!AA$6+Übernahme_Werte!AA$8))</f>
        <v>0</v>
      </c>
      <c r="AE29" s="19" t="str">
        <f>IF(Übernahme_Werte!AB29="&lt;","&lt;"," ")</f>
        <v xml:space="preserve"> </v>
      </c>
      <c r="AF29" s="35">
        <f>Übernahme_Werte!AC29*(1-(Übernahme_Werte!AC$11+Übernahme_Werte!AC$10))*(1-Übernahme_Werte!AC$9)*(1-(Übernahme_Werte!AC$6+Übernahme_Werte!AC$8))</f>
        <v>0</v>
      </c>
      <c r="AG29" s="44"/>
      <c r="AH29" s="44"/>
      <c r="AI29" s="51" t="str">
        <f>Übernahme_Werte!A29</f>
        <v>F</v>
      </c>
      <c r="AJ29" s="37" t="s">
        <v>19</v>
      </c>
      <c r="AK29" s="19" t="str">
        <f t="shared" si="12"/>
        <v xml:space="preserve"> </v>
      </c>
      <c r="AL29" s="261">
        <f t="shared" si="0"/>
        <v>0</v>
      </c>
      <c r="AM29" s="19" t="str">
        <f t="shared" si="12"/>
        <v xml:space="preserve"> </v>
      </c>
      <c r="AN29" s="261">
        <f t="shared" si="1"/>
        <v>0</v>
      </c>
      <c r="AO29" s="19" t="str">
        <f t="shared" si="12"/>
        <v xml:space="preserve"> </v>
      </c>
      <c r="AP29" s="261">
        <f t="shared" si="2"/>
        <v>0</v>
      </c>
      <c r="AQ29" s="19" t="str">
        <f t="shared" si="12"/>
        <v xml:space="preserve"> </v>
      </c>
      <c r="AR29" s="261">
        <f t="shared" si="3"/>
        <v>0</v>
      </c>
      <c r="AS29" s="19" t="str">
        <f t="shared" si="12"/>
        <v xml:space="preserve"> </v>
      </c>
      <c r="AT29" s="261">
        <f t="shared" si="4"/>
        <v>0</v>
      </c>
      <c r="AU29" s="19" t="str">
        <f t="shared" si="13"/>
        <v xml:space="preserve"> </v>
      </c>
      <c r="AV29" s="261">
        <f t="shared" si="5"/>
        <v>0</v>
      </c>
      <c r="AW29" s="36"/>
      <c r="AX29" s="9"/>
      <c r="AY29" s="301"/>
      <c r="AZ29" s="295">
        <f t="shared" si="6"/>
        <v>7</v>
      </c>
      <c r="BA29" s="295"/>
      <c r="BB29" s="295">
        <f t="shared" si="7"/>
        <v>7</v>
      </c>
      <c r="BC29" s="268"/>
      <c r="BD29" s="295">
        <f t="shared" si="8"/>
        <v>7</v>
      </c>
      <c r="BE29" s="268"/>
      <c r="BF29" s="295">
        <f t="shared" si="9"/>
        <v>7</v>
      </c>
      <c r="BG29" s="268"/>
      <c r="BH29" s="295">
        <f t="shared" si="10"/>
        <v>7</v>
      </c>
      <c r="BI29" s="268"/>
      <c r="BJ29" s="295">
        <f t="shared" si="11"/>
        <v>7</v>
      </c>
    </row>
    <row r="30" spans="18:62" x14ac:dyDescent="0.25">
      <c r="R30" s="201" t="str">
        <f>Übernahme_Werte!A30&amp;" (Mineralphase)"</f>
        <v>Fe (Mineralphase)</v>
      </c>
      <c r="S30" s="201"/>
      <c r="T30" s="37" t="s">
        <v>19</v>
      </c>
      <c r="U30" s="19" t="str">
        <f>IF(Übernahme_Werte!R30="&lt;","&lt;"," ")</f>
        <v xml:space="preserve"> </v>
      </c>
      <c r="V30" s="35">
        <f>Übernahme_Werte!S30*(1-(Übernahme_Werte!S$11+Übernahme_Werte!S$10))*(1-Übernahme_Werte!S$9)*(1-(Übernahme_Werte!S$6+Übernahme_Werte!S$8))</f>
        <v>0</v>
      </c>
      <c r="W30" s="19" t="str">
        <f>IF(Übernahme_Werte!T30="&lt;","&lt;"," ")</f>
        <v xml:space="preserve"> </v>
      </c>
      <c r="X30" s="35">
        <f>Übernahme_Werte!U30*(1-(Übernahme_Werte!U$11+Übernahme_Werte!U$10))*(1-Übernahme_Werte!U$9)*(1-(Übernahme_Werte!U$6+Übernahme_Werte!U$8))</f>
        <v>0</v>
      </c>
      <c r="Y30" s="19" t="str">
        <f>IF(Übernahme_Werte!V30="&lt;","&lt;"," ")</f>
        <v xml:space="preserve"> </v>
      </c>
      <c r="Z30" s="35">
        <f>Übernahme_Werte!W30*(1-(Übernahme_Werte!W$11+Übernahme_Werte!W$10))*(1-Übernahme_Werte!W$9)*(1-(Übernahme_Werte!W$6+Übernahme_Werte!W$8))</f>
        <v>0</v>
      </c>
      <c r="AA30" s="19" t="str">
        <f>IF(Übernahme_Werte!X30="&lt;","&lt;"," ")</f>
        <v xml:space="preserve"> </v>
      </c>
      <c r="AB30" s="35">
        <f>Übernahme_Werte!Y30*(1-(Übernahme_Werte!Y$11+Übernahme_Werte!Y$10))*(1-Übernahme_Werte!Y$9)*(1-(Übernahme_Werte!Y$6+Übernahme_Werte!Y$8))</f>
        <v>0</v>
      </c>
      <c r="AC30" s="19" t="str">
        <f>IF(Übernahme_Werte!Z30="&lt;","&lt;"," ")</f>
        <v xml:space="preserve"> </v>
      </c>
      <c r="AD30" s="35">
        <f>Übernahme_Werte!AA30*(1-(Übernahme_Werte!AA$11+Übernahme_Werte!AA$10))*(1-Übernahme_Werte!AA$9)*(1-(Übernahme_Werte!AA$6+Übernahme_Werte!AA$8))</f>
        <v>0</v>
      </c>
      <c r="AE30" s="19" t="str">
        <f>IF(Übernahme_Werte!AB30="&lt;","&lt;"," ")</f>
        <v xml:space="preserve"> </v>
      </c>
      <c r="AF30" s="35">
        <f>Übernahme_Werte!AC30*(1-(Übernahme_Werte!AC$11+Übernahme_Werte!AC$10))*(1-Übernahme_Werte!AC$9)*(1-(Übernahme_Werte!AC$6+Übernahme_Werte!AC$8))</f>
        <v>0</v>
      </c>
      <c r="AG30" s="44"/>
      <c r="AH30" s="44"/>
      <c r="AI30" s="51" t="str">
        <f>Übernahme_Werte!A30</f>
        <v>Fe</v>
      </c>
      <c r="AJ30" s="37" t="s">
        <v>19</v>
      </c>
      <c r="AK30" s="19" t="str">
        <f t="shared" si="12"/>
        <v xml:space="preserve"> </v>
      </c>
      <c r="AL30" s="261">
        <f t="shared" si="0"/>
        <v>0</v>
      </c>
      <c r="AM30" s="19" t="str">
        <f t="shared" si="12"/>
        <v xml:space="preserve"> </v>
      </c>
      <c r="AN30" s="261">
        <f t="shared" si="1"/>
        <v>0</v>
      </c>
      <c r="AO30" s="19" t="str">
        <f t="shared" si="12"/>
        <v xml:space="preserve"> </v>
      </c>
      <c r="AP30" s="261">
        <f t="shared" si="2"/>
        <v>0</v>
      </c>
      <c r="AQ30" s="19" t="str">
        <f t="shared" si="12"/>
        <v xml:space="preserve"> </v>
      </c>
      <c r="AR30" s="261">
        <f t="shared" si="3"/>
        <v>0</v>
      </c>
      <c r="AS30" s="19" t="str">
        <f t="shared" si="12"/>
        <v xml:space="preserve"> </v>
      </c>
      <c r="AT30" s="261">
        <f t="shared" si="4"/>
        <v>0</v>
      </c>
      <c r="AU30" s="19" t="str">
        <f t="shared" si="13"/>
        <v xml:space="preserve"> </v>
      </c>
      <c r="AV30" s="261">
        <f t="shared" si="5"/>
        <v>0</v>
      </c>
      <c r="AW30" s="36"/>
      <c r="AX30" s="9"/>
      <c r="AY30" s="301"/>
      <c r="AZ30" s="295">
        <f t="shared" si="6"/>
        <v>7</v>
      </c>
      <c r="BA30" s="295"/>
      <c r="BB30" s="295">
        <f t="shared" si="7"/>
        <v>7</v>
      </c>
      <c r="BC30" s="268"/>
      <c r="BD30" s="295">
        <f t="shared" si="8"/>
        <v>7</v>
      </c>
      <c r="BE30" s="268"/>
      <c r="BF30" s="295">
        <f t="shared" si="9"/>
        <v>7</v>
      </c>
      <c r="BG30" s="268"/>
      <c r="BH30" s="295">
        <f t="shared" si="10"/>
        <v>7</v>
      </c>
      <c r="BI30" s="268"/>
      <c r="BJ30" s="295">
        <f t="shared" si="11"/>
        <v>7</v>
      </c>
    </row>
    <row r="31" spans="18:62" x14ac:dyDescent="0.25">
      <c r="R31" s="201" t="str">
        <f>Übernahme_Werte!A31&amp;" (Mineralphase)"</f>
        <v>Hg (Mineralphase)</v>
      </c>
      <c r="S31" s="201"/>
      <c r="T31" s="37" t="s">
        <v>19</v>
      </c>
      <c r="U31" s="19" t="str">
        <f>IF(Übernahme_Werte!R31="&lt;","&lt;"," ")</f>
        <v xml:space="preserve"> </v>
      </c>
      <c r="V31" s="35">
        <f>Übernahme_Werte!S31*(1-(Übernahme_Werte!S$11+Übernahme_Werte!S$10))*(1-Übernahme_Werte!S$9)*(1-(Übernahme_Werte!S$6+Übernahme_Werte!S$8))</f>
        <v>0</v>
      </c>
      <c r="W31" s="19" t="str">
        <f>IF(Übernahme_Werte!T31="&lt;","&lt;"," ")</f>
        <v xml:space="preserve"> </v>
      </c>
      <c r="X31" s="35">
        <f>Übernahme_Werte!U31*(1-(Übernahme_Werte!U$11+Übernahme_Werte!U$10))*(1-Übernahme_Werte!U$9)*(1-(Übernahme_Werte!U$6+Übernahme_Werte!U$8))</f>
        <v>0</v>
      </c>
      <c r="Y31" s="19" t="str">
        <f>IF(Übernahme_Werte!V31="&lt;","&lt;"," ")</f>
        <v xml:space="preserve"> </v>
      </c>
      <c r="Z31" s="35">
        <f>Übernahme_Werte!W31*(1-(Übernahme_Werte!W$11+Übernahme_Werte!W$10))*(1-Übernahme_Werte!W$9)*(1-(Übernahme_Werte!W$6+Übernahme_Werte!W$8))</f>
        <v>0</v>
      </c>
      <c r="AA31" s="19" t="str">
        <f>IF(Übernahme_Werte!X31="&lt;","&lt;"," ")</f>
        <v xml:space="preserve"> </v>
      </c>
      <c r="AB31" s="35">
        <f>Übernahme_Werte!Y31*(1-(Übernahme_Werte!Y$11+Übernahme_Werte!Y$10))*(1-Übernahme_Werte!Y$9)*(1-(Übernahme_Werte!Y$6+Übernahme_Werte!Y$8))</f>
        <v>0</v>
      </c>
      <c r="AC31" s="19" t="str">
        <f>IF(Übernahme_Werte!Z31="&lt;","&lt;"," ")</f>
        <v xml:space="preserve"> </v>
      </c>
      <c r="AD31" s="35">
        <f>Übernahme_Werte!AA31*(1-(Übernahme_Werte!AA$11+Übernahme_Werte!AA$10))*(1-Übernahme_Werte!AA$9)*(1-(Übernahme_Werte!AA$6+Übernahme_Werte!AA$8))</f>
        <v>0</v>
      </c>
      <c r="AE31" s="19" t="str">
        <f>IF(Übernahme_Werte!AB31="&lt;","&lt;"," ")</f>
        <v xml:space="preserve"> </v>
      </c>
      <c r="AF31" s="35">
        <f>Übernahme_Werte!AC31*(1-(Übernahme_Werte!AC$11+Übernahme_Werte!AC$10))*(1-Übernahme_Werte!AC$9)*(1-(Übernahme_Werte!AC$6+Übernahme_Werte!AC$8))</f>
        <v>0</v>
      </c>
      <c r="AG31" s="44"/>
      <c r="AH31" s="44"/>
      <c r="AI31" s="51" t="str">
        <f>Übernahme_Werte!A31</f>
        <v>Hg</v>
      </c>
      <c r="AJ31" s="37" t="s">
        <v>19</v>
      </c>
      <c r="AK31" s="19" t="str">
        <f t="shared" si="12"/>
        <v xml:space="preserve"> </v>
      </c>
      <c r="AL31" s="261">
        <f t="shared" si="0"/>
        <v>0</v>
      </c>
      <c r="AM31" s="19" t="str">
        <f t="shared" si="12"/>
        <v xml:space="preserve"> </v>
      </c>
      <c r="AN31" s="261">
        <f t="shared" si="1"/>
        <v>0</v>
      </c>
      <c r="AO31" s="19" t="str">
        <f t="shared" si="12"/>
        <v xml:space="preserve"> </v>
      </c>
      <c r="AP31" s="261">
        <f t="shared" si="2"/>
        <v>0</v>
      </c>
      <c r="AQ31" s="19" t="str">
        <f t="shared" si="12"/>
        <v xml:space="preserve"> </v>
      </c>
      <c r="AR31" s="261">
        <f t="shared" si="3"/>
        <v>0</v>
      </c>
      <c r="AS31" s="19" t="str">
        <f t="shared" si="12"/>
        <v xml:space="preserve"> </v>
      </c>
      <c r="AT31" s="261">
        <f t="shared" si="4"/>
        <v>0</v>
      </c>
      <c r="AU31" s="19" t="str">
        <f t="shared" si="13"/>
        <v xml:space="preserve"> </v>
      </c>
      <c r="AV31" s="261">
        <f t="shared" si="5"/>
        <v>0</v>
      </c>
      <c r="AW31" s="50"/>
      <c r="AX31" s="49"/>
      <c r="AY31" s="301"/>
      <c r="AZ31" s="295">
        <f t="shared" si="6"/>
        <v>7</v>
      </c>
      <c r="BA31" s="295"/>
      <c r="BB31" s="295">
        <f t="shared" si="7"/>
        <v>7</v>
      </c>
      <c r="BC31" s="268"/>
      <c r="BD31" s="295">
        <f t="shared" si="8"/>
        <v>7</v>
      </c>
      <c r="BE31" s="268"/>
      <c r="BF31" s="295">
        <f t="shared" si="9"/>
        <v>7</v>
      </c>
      <c r="BG31" s="268"/>
      <c r="BH31" s="295">
        <f t="shared" si="10"/>
        <v>7</v>
      </c>
      <c r="BI31" s="268"/>
      <c r="BJ31" s="295">
        <f t="shared" si="11"/>
        <v>7</v>
      </c>
    </row>
    <row r="32" spans="18:62" ht="12.75" customHeight="1" x14ac:dyDescent="0.25">
      <c r="R32" s="201" t="str">
        <f>Übernahme_Werte!A32&amp;" (Mineralphase)"</f>
        <v>K (Mineralphase)</v>
      </c>
      <c r="S32" s="201"/>
      <c r="T32" s="37" t="s">
        <v>19</v>
      </c>
      <c r="U32" s="19" t="str">
        <f>IF(Übernahme_Werte!R32="&lt;","&lt;"," ")</f>
        <v xml:space="preserve"> </v>
      </c>
      <c r="V32" s="35">
        <f>Übernahme_Werte!S32*(1-(Übernahme_Werte!S$11+Übernahme_Werte!S$10))*(1-Übernahme_Werte!S$9)*(1-(Übernahme_Werte!S$6+Übernahme_Werte!S$8))</f>
        <v>0</v>
      </c>
      <c r="W32" s="19" t="str">
        <f>IF(Übernahme_Werte!T32="&lt;","&lt;"," ")</f>
        <v xml:space="preserve"> </v>
      </c>
      <c r="X32" s="35">
        <f>Übernahme_Werte!U32*(1-(Übernahme_Werte!U$11+Übernahme_Werte!U$10))*(1-Übernahme_Werte!U$9)*(1-(Übernahme_Werte!U$6+Übernahme_Werte!U$8))</f>
        <v>0</v>
      </c>
      <c r="Y32" s="19" t="str">
        <f>IF(Übernahme_Werte!V32="&lt;","&lt;"," ")</f>
        <v xml:space="preserve"> </v>
      </c>
      <c r="Z32" s="35">
        <f>Übernahme_Werte!W32*(1-(Übernahme_Werte!W$11+Übernahme_Werte!W$10))*(1-Übernahme_Werte!W$9)*(1-(Übernahme_Werte!W$6+Übernahme_Werte!W$8))</f>
        <v>0</v>
      </c>
      <c r="AA32" s="19" t="str">
        <f>IF(Übernahme_Werte!X32="&lt;","&lt;"," ")</f>
        <v xml:space="preserve"> </v>
      </c>
      <c r="AB32" s="35">
        <f>Übernahme_Werte!Y32*(1-(Übernahme_Werte!Y$11+Übernahme_Werte!Y$10))*(1-Übernahme_Werte!Y$9)*(1-(Übernahme_Werte!Y$6+Übernahme_Werte!Y$8))</f>
        <v>0</v>
      </c>
      <c r="AC32" s="19" t="str">
        <f>IF(Übernahme_Werte!Z32="&lt;","&lt;"," ")</f>
        <v xml:space="preserve"> </v>
      </c>
      <c r="AD32" s="35">
        <f>Übernahme_Werte!AA32*(1-(Übernahme_Werte!AA$11+Übernahme_Werte!AA$10))*(1-Übernahme_Werte!AA$9)*(1-(Übernahme_Werte!AA$6+Übernahme_Werte!AA$8))</f>
        <v>0</v>
      </c>
      <c r="AE32" s="19" t="str">
        <f>IF(Übernahme_Werte!AB32="&lt;","&lt;"," ")</f>
        <v xml:space="preserve"> </v>
      </c>
      <c r="AF32" s="35">
        <f>Übernahme_Werte!AC32*(1-(Übernahme_Werte!AC$11+Übernahme_Werte!AC$10))*(1-Übernahme_Werte!AC$9)*(1-(Übernahme_Werte!AC$6+Übernahme_Werte!AC$8))</f>
        <v>0</v>
      </c>
      <c r="AG32" s="44"/>
      <c r="AH32" s="44"/>
      <c r="AI32" s="51" t="str">
        <f>Übernahme_Werte!A32</f>
        <v>K</v>
      </c>
      <c r="AJ32" s="37" t="s">
        <v>19</v>
      </c>
      <c r="AK32" s="19" t="str">
        <f t="shared" si="12"/>
        <v xml:space="preserve"> </v>
      </c>
      <c r="AL32" s="261">
        <f t="shared" si="0"/>
        <v>0</v>
      </c>
      <c r="AM32" s="19" t="str">
        <f t="shared" si="12"/>
        <v xml:space="preserve"> </v>
      </c>
      <c r="AN32" s="261">
        <f t="shared" si="1"/>
        <v>0</v>
      </c>
      <c r="AO32" s="19" t="str">
        <f t="shared" si="12"/>
        <v xml:space="preserve"> </v>
      </c>
      <c r="AP32" s="261">
        <f t="shared" si="2"/>
        <v>0</v>
      </c>
      <c r="AQ32" s="19" t="str">
        <f t="shared" si="12"/>
        <v xml:space="preserve"> </v>
      </c>
      <c r="AR32" s="261">
        <f t="shared" si="3"/>
        <v>0</v>
      </c>
      <c r="AS32" s="19" t="str">
        <f t="shared" si="12"/>
        <v xml:space="preserve"> </v>
      </c>
      <c r="AT32" s="261">
        <f t="shared" si="4"/>
        <v>0</v>
      </c>
      <c r="AU32" s="19" t="str">
        <f t="shared" si="13"/>
        <v xml:space="preserve"> </v>
      </c>
      <c r="AV32" s="261">
        <f t="shared" si="5"/>
        <v>0</v>
      </c>
      <c r="AW32" s="50"/>
      <c r="AX32" s="49"/>
      <c r="AY32" s="301"/>
      <c r="AZ32" s="295">
        <f t="shared" si="6"/>
        <v>7</v>
      </c>
      <c r="BA32" s="295"/>
      <c r="BB32" s="295">
        <f t="shared" si="7"/>
        <v>7</v>
      </c>
      <c r="BC32" s="268"/>
      <c r="BD32" s="295">
        <f t="shared" si="8"/>
        <v>7</v>
      </c>
      <c r="BE32" s="268"/>
      <c r="BF32" s="295">
        <f t="shared" si="9"/>
        <v>7</v>
      </c>
      <c r="BG32" s="268"/>
      <c r="BH32" s="295">
        <f t="shared" si="10"/>
        <v>7</v>
      </c>
      <c r="BI32" s="268"/>
      <c r="BJ32" s="295">
        <f t="shared" si="11"/>
        <v>7</v>
      </c>
    </row>
    <row r="33" spans="18:62" hidden="1" x14ac:dyDescent="0.25">
      <c r="R33" s="201" t="str">
        <f>Übernahme_Werte!A33&amp;" (Mineralphase)"</f>
        <v>Mg (Mineralphase)</v>
      </c>
      <c r="S33" s="201"/>
      <c r="T33" s="37" t="s">
        <v>19</v>
      </c>
      <c r="U33" s="19" t="str">
        <f>IF(Übernahme_Werte!R33="&lt;","&lt;"," ")</f>
        <v xml:space="preserve"> </v>
      </c>
      <c r="V33" s="35">
        <f>Übernahme_Werte!S33*(1-(Übernahme_Werte!S$11+Übernahme_Werte!S$10))*(1-Übernahme_Werte!S$9)*(1-(Übernahme_Werte!S$6+Übernahme_Werte!S$8))</f>
        <v>0</v>
      </c>
      <c r="W33" s="19" t="str">
        <f>IF(Übernahme_Werte!T33="&lt;","&lt;"," ")</f>
        <v xml:space="preserve"> </v>
      </c>
      <c r="X33" s="35">
        <f>Übernahme_Werte!U33*(1-(Übernahme_Werte!U$11+Übernahme_Werte!U$10))*(1-Übernahme_Werte!U$9)*(1-(Übernahme_Werte!U$6+Übernahme_Werte!U$8))</f>
        <v>0</v>
      </c>
      <c r="Y33" s="19" t="str">
        <f>IF(Übernahme_Werte!V33="&lt;","&lt;"," ")</f>
        <v xml:space="preserve"> </v>
      </c>
      <c r="Z33" s="35">
        <f>Übernahme_Werte!W33*(1-(Übernahme_Werte!W$11+Übernahme_Werte!W$10))*(1-Übernahme_Werte!W$9)*(1-(Übernahme_Werte!W$6+Übernahme_Werte!W$8))</f>
        <v>0</v>
      </c>
      <c r="AA33" s="19" t="str">
        <f>IF(Übernahme_Werte!X33="&lt;","&lt;"," ")</f>
        <v xml:space="preserve"> </v>
      </c>
      <c r="AB33" s="35">
        <f>Übernahme_Werte!Y33*(1-(Übernahme_Werte!Y$11+Übernahme_Werte!Y$10))*(1-Übernahme_Werte!Y$9)*(1-(Übernahme_Werte!Y$6+Übernahme_Werte!Y$8))</f>
        <v>0</v>
      </c>
      <c r="AC33" s="19" t="str">
        <f>IF(Übernahme_Werte!Z33="&lt;","&lt;"," ")</f>
        <v xml:space="preserve"> </v>
      </c>
      <c r="AD33" s="35">
        <f>Übernahme_Werte!AA33*(1-(Übernahme_Werte!AA$11+Übernahme_Werte!AA$10))*(1-Übernahme_Werte!AA$9)*(1-(Übernahme_Werte!AA$6+Übernahme_Werte!AA$8))</f>
        <v>0</v>
      </c>
      <c r="AE33" s="19" t="str">
        <f>IF(Übernahme_Werte!AB33="&lt;","&lt;"," ")</f>
        <v xml:space="preserve"> </v>
      </c>
      <c r="AF33" s="35">
        <f>Übernahme_Werte!AC33*(1-(Übernahme_Werte!AC$11+Übernahme_Werte!AC$10))*(1-Übernahme_Werte!AC$9)*(1-(Übernahme_Werte!AC$6+Übernahme_Werte!AC$8))</f>
        <v>0</v>
      </c>
      <c r="AG33" s="44"/>
      <c r="AH33" s="44"/>
      <c r="AI33" s="51" t="str">
        <f>Übernahme_Werte!A33</f>
        <v>Mg</v>
      </c>
      <c r="AJ33" s="37" t="s">
        <v>19</v>
      </c>
      <c r="AK33" s="19" t="str">
        <f t="shared" si="12"/>
        <v xml:space="preserve"> </v>
      </c>
      <c r="AL33" s="261">
        <f t="shared" si="0"/>
        <v>0</v>
      </c>
      <c r="AM33" s="19" t="str">
        <f t="shared" si="12"/>
        <v xml:space="preserve"> </v>
      </c>
      <c r="AN33" s="261">
        <f t="shared" si="1"/>
        <v>0</v>
      </c>
      <c r="AO33" s="19" t="str">
        <f t="shared" si="12"/>
        <v xml:space="preserve"> </v>
      </c>
      <c r="AP33" s="261">
        <f t="shared" si="2"/>
        <v>0</v>
      </c>
      <c r="AQ33" s="19" t="str">
        <f t="shared" si="12"/>
        <v xml:space="preserve"> </v>
      </c>
      <c r="AR33" s="261">
        <f t="shared" si="3"/>
        <v>0</v>
      </c>
      <c r="AS33" s="19" t="str">
        <f t="shared" si="12"/>
        <v xml:space="preserve"> </v>
      </c>
      <c r="AT33" s="261">
        <f t="shared" si="4"/>
        <v>0</v>
      </c>
      <c r="AU33" s="19" t="str">
        <f t="shared" si="13"/>
        <v xml:space="preserve"> </v>
      </c>
      <c r="AV33" s="261">
        <f t="shared" si="5"/>
        <v>0</v>
      </c>
      <c r="AW33" s="36"/>
      <c r="AX33" s="9"/>
      <c r="AY33" s="301"/>
      <c r="AZ33" s="295">
        <f t="shared" si="6"/>
        <v>7</v>
      </c>
      <c r="BA33" s="295"/>
      <c r="BB33" s="295">
        <f t="shared" si="7"/>
        <v>7</v>
      </c>
      <c r="BC33" s="268"/>
      <c r="BD33" s="295">
        <f t="shared" si="8"/>
        <v>7</v>
      </c>
      <c r="BE33" s="268"/>
      <c r="BF33" s="295">
        <f t="shared" si="9"/>
        <v>7</v>
      </c>
      <c r="BG33" s="268"/>
      <c r="BH33" s="295">
        <f t="shared" si="10"/>
        <v>7</v>
      </c>
      <c r="BI33" s="268"/>
      <c r="BJ33" s="295">
        <f t="shared" si="11"/>
        <v>7</v>
      </c>
    </row>
    <row r="34" spans="18:62" x14ac:dyDescent="0.25">
      <c r="R34" s="201" t="str">
        <f>Übernahme_Werte!A34&amp;" (Mineralphase)"</f>
        <v>Mn (Mineralphase)</v>
      </c>
      <c r="S34" s="201"/>
      <c r="T34" s="37" t="s">
        <v>19</v>
      </c>
      <c r="U34" s="19" t="str">
        <f>IF(Übernahme_Werte!R34="&lt;","&lt;"," ")</f>
        <v xml:space="preserve"> </v>
      </c>
      <c r="V34" s="35">
        <f>Übernahme_Werte!S34*(1-(Übernahme_Werte!S$11+Übernahme_Werte!S$10))*(1-Übernahme_Werte!S$9)*(1-(Übernahme_Werte!S$6+Übernahme_Werte!S$8))</f>
        <v>0</v>
      </c>
      <c r="W34" s="19" t="str">
        <f>IF(Übernahme_Werte!T34="&lt;","&lt;"," ")</f>
        <v xml:space="preserve"> </v>
      </c>
      <c r="X34" s="35">
        <f>Übernahme_Werte!U34*(1-(Übernahme_Werte!U$11+Übernahme_Werte!U$10))*(1-Übernahme_Werte!U$9)*(1-(Übernahme_Werte!U$6+Übernahme_Werte!U$8))</f>
        <v>0</v>
      </c>
      <c r="Y34" s="19" t="str">
        <f>IF(Übernahme_Werte!V34="&lt;","&lt;"," ")</f>
        <v xml:space="preserve"> </v>
      </c>
      <c r="Z34" s="35">
        <f>Übernahme_Werte!W34*(1-(Übernahme_Werte!W$11+Übernahme_Werte!W$10))*(1-Übernahme_Werte!W$9)*(1-(Übernahme_Werte!W$6+Übernahme_Werte!W$8))</f>
        <v>0</v>
      </c>
      <c r="AA34" s="19" t="str">
        <f>IF(Übernahme_Werte!X34="&lt;","&lt;"," ")</f>
        <v xml:space="preserve"> </v>
      </c>
      <c r="AB34" s="35">
        <f>Übernahme_Werte!Y34*(1-(Übernahme_Werte!Y$11+Übernahme_Werte!Y$10))*(1-Übernahme_Werte!Y$9)*(1-(Übernahme_Werte!Y$6+Übernahme_Werte!Y$8))</f>
        <v>0</v>
      </c>
      <c r="AC34" s="19" t="str">
        <f>IF(Übernahme_Werte!Z34="&lt;","&lt;"," ")</f>
        <v xml:space="preserve"> </v>
      </c>
      <c r="AD34" s="35">
        <f>Übernahme_Werte!AA34*(1-(Übernahme_Werte!AA$11+Übernahme_Werte!AA$10))*(1-Übernahme_Werte!AA$9)*(1-(Übernahme_Werte!AA$6+Übernahme_Werte!AA$8))</f>
        <v>0</v>
      </c>
      <c r="AE34" s="19" t="str">
        <f>IF(Übernahme_Werte!AB34="&lt;","&lt;"," ")</f>
        <v xml:space="preserve"> </v>
      </c>
      <c r="AF34" s="35">
        <f>Übernahme_Werte!AC34*(1-(Übernahme_Werte!AC$11+Übernahme_Werte!AC$10))*(1-Übernahme_Werte!AC$9)*(1-(Übernahme_Werte!AC$6+Übernahme_Werte!AC$8))</f>
        <v>0</v>
      </c>
      <c r="AG34" s="44"/>
      <c r="AH34" s="44"/>
      <c r="AI34" s="51" t="str">
        <f>Übernahme_Werte!A34</f>
        <v>Mn</v>
      </c>
      <c r="AJ34" s="37" t="s">
        <v>19</v>
      </c>
      <c r="AK34" s="19" t="str">
        <f t="shared" si="12"/>
        <v xml:space="preserve"> </v>
      </c>
      <c r="AL34" s="261">
        <f t="shared" si="0"/>
        <v>0</v>
      </c>
      <c r="AM34" s="19" t="str">
        <f t="shared" si="12"/>
        <v xml:space="preserve"> </v>
      </c>
      <c r="AN34" s="261">
        <f t="shared" si="1"/>
        <v>0</v>
      </c>
      <c r="AO34" s="19" t="str">
        <f t="shared" si="12"/>
        <v xml:space="preserve"> </v>
      </c>
      <c r="AP34" s="261">
        <f t="shared" si="2"/>
        <v>0</v>
      </c>
      <c r="AQ34" s="19" t="str">
        <f t="shared" si="12"/>
        <v xml:space="preserve"> </v>
      </c>
      <c r="AR34" s="261">
        <f t="shared" si="3"/>
        <v>0</v>
      </c>
      <c r="AS34" s="19" t="str">
        <f t="shared" si="12"/>
        <v xml:space="preserve"> </v>
      </c>
      <c r="AT34" s="261">
        <f t="shared" si="4"/>
        <v>0</v>
      </c>
      <c r="AU34" s="19" t="str">
        <f t="shared" si="13"/>
        <v xml:space="preserve"> </v>
      </c>
      <c r="AV34" s="261">
        <f t="shared" si="5"/>
        <v>0</v>
      </c>
      <c r="AW34" s="50"/>
      <c r="AX34" s="49"/>
      <c r="AY34" s="301"/>
      <c r="AZ34" s="295">
        <f t="shared" si="6"/>
        <v>7</v>
      </c>
      <c r="BA34" s="295"/>
      <c r="BB34" s="295">
        <f t="shared" si="7"/>
        <v>7</v>
      </c>
      <c r="BC34" s="268"/>
      <c r="BD34" s="295">
        <f t="shared" si="8"/>
        <v>7</v>
      </c>
      <c r="BE34" s="268"/>
      <c r="BF34" s="295">
        <f t="shared" si="9"/>
        <v>7</v>
      </c>
      <c r="BG34" s="268"/>
      <c r="BH34" s="295">
        <f t="shared" si="10"/>
        <v>7</v>
      </c>
      <c r="BI34" s="268"/>
      <c r="BJ34" s="295">
        <f t="shared" si="11"/>
        <v>7</v>
      </c>
    </row>
    <row r="35" spans="18:62" x14ac:dyDescent="0.25">
      <c r="R35" s="201" t="str">
        <f>Übernahme_Werte!A35&amp;" (Mineralphase)"</f>
        <v>Mo (Mineralphase)</v>
      </c>
      <c r="S35" s="201"/>
      <c r="T35" s="37" t="s">
        <v>19</v>
      </c>
      <c r="U35" s="19" t="str">
        <f>IF(Übernahme_Werte!R35="&lt;","&lt;"," ")</f>
        <v xml:space="preserve"> </v>
      </c>
      <c r="V35" s="35">
        <f>Übernahme_Werte!S35*(1-(Übernahme_Werte!S$11+Übernahme_Werte!S$10))*(1-Übernahme_Werte!S$9)*(1-(Übernahme_Werte!S$6+Übernahme_Werte!S$8))</f>
        <v>0</v>
      </c>
      <c r="W35" s="19" t="str">
        <f>IF(Übernahme_Werte!T35="&lt;","&lt;"," ")</f>
        <v xml:space="preserve"> </v>
      </c>
      <c r="X35" s="35">
        <f>Übernahme_Werte!U35*(1-(Übernahme_Werte!U$11+Übernahme_Werte!U$10))*(1-Übernahme_Werte!U$9)*(1-(Übernahme_Werte!U$6+Übernahme_Werte!U$8))</f>
        <v>0</v>
      </c>
      <c r="Y35" s="19" t="str">
        <f>IF(Übernahme_Werte!V35="&lt;","&lt;"," ")</f>
        <v xml:space="preserve"> </v>
      </c>
      <c r="Z35" s="35">
        <f>Übernahme_Werte!W35*(1-(Übernahme_Werte!W$11+Übernahme_Werte!W$10))*(1-Übernahme_Werte!W$9)*(1-(Übernahme_Werte!W$6+Übernahme_Werte!W$8))</f>
        <v>0</v>
      </c>
      <c r="AA35" s="19" t="str">
        <f>IF(Übernahme_Werte!X35="&lt;","&lt;"," ")</f>
        <v xml:space="preserve"> </v>
      </c>
      <c r="AB35" s="35">
        <f>Übernahme_Werte!Y35*(1-(Übernahme_Werte!Y$11+Übernahme_Werte!Y$10))*(1-Übernahme_Werte!Y$9)*(1-(Übernahme_Werte!Y$6+Übernahme_Werte!Y$8))</f>
        <v>0</v>
      </c>
      <c r="AC35" s="19" t="str">
        <f>IF(Übernahme_Werte!Z35="&lt;","&lt;"," ")</f>
        <v xml:space="preserve"> </v>
      </c>
      <c r="AD35" s="35">
        <f>Übernahme_Werte!AA35*(1-(Übernahme_Werte!AA$11+Übernahme_Werte!AA$10))*(1-Übernahme_Werte!AA$9)*(1-(Übernahme_Werte!AA$6+Übernahme_Werte!AA$8))</f>
        <v>0</v>
      </c>
      <c r="AE35" s="19" t="str">
        <f>IF(Übernahme_Werte!AB35="&lt;","&lt;"," ")</f>
        <v xml:space="preserve"> </v>
      </c>
      <c r="AF35" s="35">
        <f>Übernahme_Werte!AC35*(1-(Übernahme_Werte!AC$11+Übernahme_Werte!AC$10))*(1-Übernahme_Werte!AC$9)*(1-(Übernahme_Werte!AC$6+Übernahme_Werte!AC$8))</f>
        <v>0</v>
      </c>
      <c r="AG35" s="44"/>
      <c r="AH35" s="44"/>
      <c r="AI35" s="51" t="str">
        <f>Übernahme_Werte!A35</f>
        <v>Mo</v>
      </c>
      <c r="AJ35" s="37" t="s">
        <v>19</v>
      </c>
      <c r="AK35" s="19" t="str">
        <f t="shared" si="12"/>
        <v xml:space="preserve"> </v>
      </c>
      <c r="AL35" s="261">
        <f t="shared" si="0"/>
        <v>0</v>
      </c>
      <c r="AM35" s="19" t="str">
        <f t="shared" si="12"/>
        <v xml:space="preserve"> </v>
      </c>
      <c r="AN35" s="261">
        <f t="shared" si="1"/>
        <v>0</v>
      </c>
      <c r="AO35" s="19" t="str">
        <f t="shared" si="12"/>
        <v xml:space="preserve"> </v>
      </c>
      <c r="AP35" s="261">
        <f t="shared" si="2"/>
        <v>0</v>
      </c>
      <c r="AQ35" s="19" t="str">
        <f t="shared" si="12"/>
        <v xml:space="preserve"> </v>
      </c>
      <c r="AR35" s="261">
        <f t="shared" si="3"/>
        <v>0</v>
      </c>
      <c r="AS35" s="19" t="str">
        <f t="shared" si="12"/>
        <v xml:space="preserve"> </v>
      </c>
      <c r="AT35" s="261">
        <f t="shared" si="4"/>
        <v>0</v>
      </c>
      <c r="AU35" s="19" t="str">
        <f t="shared" si="13"/>
        <v xml:space="preserve"> </v>
      </c>
      <c r="AV35" s="261">
        <f t="shared" si="5"/>
        <v>0</v>
      </c>
      <c r="AW35" s="36"/>
      <c r="AX35" s="9"/>
      <c r="AY35" s="301"/>
      <c r="AZ35" s="295">
        <f t="shared" si="6"/>
        <v>7</v>
      </c>
      <c r="BA35" s="295"/>
      <c r="BB35" s="295">
        <f t="shared" si="7"/>
        <v>7</v>
      </c>
      <c r="BC35" s="268"/>
      <c r="BD35" s="295">
        <f t="shared" si="8"/>
        <v>7</v>
      </c>
      <c r="BE35" s="268"/>
      <c r="BF35" s="295">
        <f t="shared" si="9"/>
        <v>7</v>
      </c>
      <c r="BG35" s="268"/>
      <c r="BH35" s="295">
        <f t="shared" si="10"/>
        <v>7</v>
      </c>
      <c r="BI35" s="268"/>
      <c r="BJ35" s="295">
        <f t="shared" si="11"/>
        <v>7</v>
      </c>
    </row>
    <row r="36" spans="18:62" x14ac:dyDescent="0.25">
      <c r="R36" s="201" t="str">
        <f>Übernahme_Werte!A36&amp;" (Mineralphase)"</f>
        <v>Na (Mineralphase)</v>
      </c>
      <c r="S36" s="201"/>
      <c r="T36" s="37" t="s">
        <v>19</v>
      </c>
      <c r="U36" s="19" t="str">
        <f>IF(Übernahme_Werte!R36="&lt;","&lt;"," ")</f>
        <v xml:space="preserve"> </v>
      </c>
      <c r="V36" s="35">
        <f>Übernahme_Werte!S36*(1-(Übernahme_Werte!S$11+Übernahme_Werte!S$10))*(1-Übernahme_Werte!S$9)*(1-(Übernahme_Werte!S$6+Übernahme_Werte!S$8))</f>
        <v>0</v>
      </c>
      <c r="W36" s="19" t="str">
        <f>IF(Übernahme_Werte!T36="&lt;","&lt;"," ")</f>
        <v xml:space="preserve"> </v>
      </c>
      <c r="X36" s="35">
        <f>Übernahme_Werte!U36*(1-(Übernahme_Werte!U$11+Übernahme_Werte!U$10))*(1-Übernahme_Werte!U$9)*(1-(Übernahme_Werte!U$6+Übernahme_Werte!U$8))</f>
        <v>0</v>
      </c>
      <c r="Y36" s="19" t="str">
        <f>IF(Übernahme_Werte!V36="&lt;","&lt;"," ")</f>
        <v xml:space="preserve"> </v>
      </c>
      <c r="Z36" s="35">
        <f>Übernahme_Werte!W36*(1-(Übernahme_Werte!W$11+Übernahme_Werte!W$10))*(1-Übernahme_Werte!W$9)*(1-(Übernahme_Werte!W$6+Übernahme_Werte!W$8))</f>
        <v>0</v>
      </c>
      <c r="AA36" s="19" t="str">
        <f>IF(Übernahme_Werte!X36="&lt;","&lt;"," ")</f>
        <v xml:space="preserve"> </v>
      </c>
      <c r="AB36" s="35">
        <f>Übernahme_Werte!Y36*(1-(Übernahme_Werte!Y$11+Übernahme_Werte!Y$10))*(1-Übernahme_Werte!Y$9)*(1-(Übernahme_Werte!Y$6+Übernahme_Werte!Y$8))</f>
        <v>0</v>
      </c>
      <c r="AC36" s="19" t="str">
        <f>IF(Übernahme_Werte!Z36="&lt;","&lt;"," ")</f>
        <v xml:space="preserve"> </v>
      </c>
      <c r="AD36" s="35">
        <f>Übernahme_Werte!AA36*(1-(Übernahme_Werte!AA$11+Übernahme_Werte!AA$10))*(1-Übernahme_Werte!AA$9)*(1-(Übernahme_Werte!AA$6+Übernahme_Werte!AA$8))</f>
        <v>0</v>
      </c>
      <c r="AE36" s="19" t="str">
        <f>IF(Übernahme_Werte!AB36="&lt;","&lt;"," ")</f>
        <v xml:space="preserve"> </v>
      </c>
      <c r="AF36" s="35">
        <f>Übernahme_Werte!AC36*(1-(Übernahme_Werte!AC$11+Übernahme_Werte!AC$10))*(1-Übernahme_Werte!AC$9)*(1-(Übernahme_Werte!AC$6+Übernahme_Werte!AC$8))</f>
        <v>0</v>
      </c>
      <c r="AG36" s="44"/>
      <c r="AH36" s="44"/>
      <c r="AI36" s="51" t="str">
        <f>Übernahme_Werte!A36</f>
        <v>Na</v>
      </c>
      <c r="AJ36" s="37" t="s">
        <v>19</v>
      </c>
      <c r="AK36" s="19" t="str">
        <f t="shared" si="12"/>
        <v xml:space="preserve"> </v>
      </c>
      <c r="AL36" s="261">
        <f t="shared" si="0"/>
        <v>0</v>
      </c>
      <c r="AM36" s="19" t="str">
        <f t="shared" si="12"/>
        <v xml:space="preserve"> </v>
      </c>
      <c r="AN36" s="261">
        <f t="shared" si="1"/>
        <v>0</v>
      </c>
      <c r="AO36" s="19" t="str">
        <f t="shared" si="12"/>
        <v xml:space="preserve"> </v>
      </c>
      <c r="AP36" s="261">
        <f t="shared" si="2"/>
        <v>0</v>
      </c>
      <c r="AQ36" s="19" t="str">
        <f t="shared" si="12"/>
        <v xml:space="preserve"> </v>
      </c>
      <c r="AR36" s="261">
        <f t="shared" si="3"/>
        <v>0</v>
      </c>
      <c r="AS36" s="19" t="str">
        <f t="shared" si="12"/>
        <v xml:space="preserve"> </v>
      </c>
      <c r="AT36" s="261">
        <f t="shared" si="4"/>
        <v>0</v>
      </c>
      <c r="AU36" s="19" t="str">
        <f t="shared" si="13"/>
        <v xml:space="preserve"> </v>
      </c>
      <c r="AV36" s="261">
        <f t="shared" si="5"/>
        <v>0</v>
      </c>
      <c r="AW36" s="50"/>
      <c r="AX36" s="49"/>
      <c r="AY36" s="301"/>
      <c r="AZ36" s="295">
        <f t="shared" si="6"/>
        <v>7</v>
      </c>
      <c r="BA36" s="295"/>
      <c r="BB36" s="295">
        <f t="shared" si="7"/>
        <v>7</v>
      </c>
      <c r="BC36" s="268"/>
      <c r="BD36" s="295">
        <f t="shared" si="8"/>
        <v>7</v>
      </c>
      <c r="BE36" s="268"/>
      <c r="BF36" s="295">
        <f t="shared" si="9"/>
        <v>7</v>
      </c>
      <c r="BG36" s="268"/>
      <c r="BH36" s="295">
        <f t="shared" si="10"/>
        <v>7</v>
      </c>
      <c r="BI36" s="268"/>
      <c r="BJ36" s="295">
        <f t="shared" si="11"/>
        <v>7</v>
      </c>
    </row>
    <row r="37" spans="18:62" x14ac:dyDescent="0.25">
      <c r="R37" s="201" t="str">
        <f>Übernahme_Werte!A37&amp;" (Mineralphase)"</f>
        <v>Ni (Mineralphase)</v>
      </c>
      <c r="S37" s="201"/>
      <c r="T37" s="37" t="s">
        <v>19</v>
      </c>
      <c r="U37" s="19" t="str">
        <f>IF(Übernahme_Werte!R37="&lt;","&lt;"," ")</f>
        <v xml:space="preserve"> </v>
      </c>
      <c r="V37" s="35">
        <f>Übernahme_Werte!S37*(1-(Übernahme_Werte!S$11+Übernahme_Werte!S$10))*(1-Übernahme_Werte!S$9)*(1-(Übernahme_Werte!S$6+Übernahme_Werte!S$8))</f>
        <v>0</v>
      </c>
      <c r="W37" s="19" t="str">
        <f>IF(Übernahme_Werte!T37="&lt;","&lt;"," ")</f>
        <v xml:space="preserve"> </v>
      </c>
      <c r="X37" s="35">
        <f>Übernahme_Werte!U37*(1-(Übernahme_Werte!U$11+Übernahme_Werte!U$10))*(1-Übernahme_Werte!U$9)*(1-(Übernahme_Werte!U$6+Übernahme_Werte!U$8))</f>
        <v>0</v>
      </c>
      <c r="Y37" s="19" t="str">
        <f>IF(Übernahme_Werte!V37="&lt;","&lt;"," ")</f>
        <v xml:space="preserve"> </v>
      </c>
      <c r="Z37" s="35">
        <f>Übernahme_Werte!W37*(1-(Übernahme_Werte!W$11+Übernahme_Werte!W$10))*(1-Übernahme_Werte!W$9)*(1-(Übernahme_Werte!W$6+Übernahme_Werte!W$8))</f>
        <v>0</v>
      </c>
      <c r="AA37" s="19" t="str">
        <f>IF(Übernahme_Werte!X37="&lt;","&lt;"," ")</f>
        <v xml:space="preserve"> </v>
      </c>
      <c r="AB37" s="35">
        <f>Übernahme_Werte!Y37*(1-(Übernahme_Werte!Y$11+Übernahme_Werte!Y$10))*(1-Übernahme_Werte!Y$9)*(1-(Übernahme_Werte!Y$6+Übernahme_Werte!Y$8))</f>
        <v>0</v>
      </c>
      <c r="AC37" s="19" t="str">
        <f>IF(Übernahme_Werte!Z37="&lt;","&lt;"," ")</f>
        <v xml:space="preserve"> </v>
      </c>
      <c r="AD37" s="35">
        <f>Übernahme_Werte!AA37*(1-(Übernahme_Werte!AA$11+Übernahme_Werte!AA$10))*(1-Übernahme_Werte!AA$9)*(1-(Übernahme_Werte!AA$6+Übernahme_Werte!AA$8))</f>
        <v>0</v>
      </c>
      <c r="AE37" s="19" t="str">
        <f>IF(Übernahme_Werte!AB37="&lt;","&lt;"," ")</f>
        <v xml:space="preserve"> </v>
      </c>
      <c r="AF37" s="35">
        <f>Übernahme_Werte!AC37*(1-(Übernahme_Werte!AC$11+Übernahme_Werte!AC$10))*(1-Übernahme_Werte!AC$9)*(1-(Übernahme_Werte!AC$6+Übernahme_Werte!AC$8))</f>
        <v>0</v>
      </c>
      <c r="AG37" s="44"/>
      <c r="AH37" s="44"/>
      <c r="AI37" s="51" t="str">
        <f>Übernahme_Werte!A37</f>
        <v>Ni</v>
      </c>
      <c r="AJ37" s="37" t="s">
        <v>19</v>
      </c>
      <c r="AK37" s="19" t="str">
        <f t="shared" si="12"/>
        <v xml:space="preserve"> </v>
      </c>
      <c r="AL37" s="261">
        <f t="shared" si="0"/>
        <v>0</v>
      </c>
      <c r="AM37" s="19" t="str">
        <f t="shared" si="12"/>
        <v xml:space="preserve"> </v>
      </c>
      <c r="AN37" s="261">
        <f t="shared" si="1"/>
        <v>0</v>
      </c>
      <c r="AO37" s="19" t="str">
        <f t="shared" si="12"/>
        <v xml:space="preserve"> </v>
      </c>
      <c r="AP37" s="261">
        <f t="shared" si="2"/>
        <v>0</v>
      </c>
      <c r="AQ37" s="19" t="str">
        <f t="shared" si="12"/>
        <v xml:space="preserve"> </v>
      </c>
      <c r="AR37" s="261">
        <f t="shared" si="3"/>
        <v>0</v>
      </c>
      <c r="AS37" s="19" t="str">
        <f t="shared" si="12"/>
        <v xml:space="preserve"> </v>
      </c>
      <c r="AT37" s="261">
        <f t="shared" si="4"/>
        <v>0</v>
      </c>
      <c r="AU37" s="19" t="str">
        <f t="shared" si="13"/>
        <v xml:space="preserve"> </v>
      </c>
      <c r="AV37" s="261">
        <f t="shared" si="5"/>
        <v>0</v>
      </c>
      <c r="AW37" s="50"/>
      <c r="AX37" s="49"/>
      <c r="AY37" s="301"/>
      <c r="AZ37" s="295">
        <f t="shared" si="6"/>
        <v>7</v>
      </c>
      <c r="BA37" s="295"/>
      <c r="BB37" s="295">
        <f t="shared" si="7"/>
        <v>7</v>
      </c>
      <c r="BC37" s="268"/>
      <c r="BD37" s="295">
        <f t="shared" si="8"/>
        <v>7</v>
      </c>
      <c r="BE37" s="268"/>
      <c r="BF37" s="295">
        <f t="shared" si="9"/>
        <v>7</v>
      </c>
      <c r="BG37" s="268"/>
      <c r="BH37" s="295">
        <f t="shared" si="10"/>
        <v>7</v>
      </c>
      <c r="BI37" s="268"/>
      <c r="BJ37" s="295">
        <f t="shared" si="11"/>
        <v>7</v>
      </c>
    </row>
    <row r="38" spans="18:62" x14ac:dyDescent="0.25">
      <c r="R38" s="201" t="str">
        <f>Übernahme_Werte!A38&amp;" (Mineralphase)"</f>
        <v>P (Mineralphase)</v>
      </c>
      <c r="S38" s="201"/>
      <c r="T38" s="37" t="s">
        <v>19</v>
      </c>
      <c r="U38" s="19" t="str">
        <f>IF(Übernahme_Werte!R38="&lt;","&lt;"," ")</f>
        <v xml:space="preserve"> </v>
      </c>
      <c r="V38" s="35">
        <f>Übernahme_Werte!S38*(1-(Übernahme_Werte!S$11+Übernahme_Werte!S$10))*(1-Übernahme_Werte!S$9)*(1-(Übernahme_Werte!S$6+Übernahme_Werte!S$8))</f>
        <v>0</v>
      </c>
      <c r="W38" s="19" t="str">
        <f>IF(Übernahme_Werte!T38="&lt;","&lt;"," ")</f>
        <v xml:space="preserve"> </v>
      </c>
      <c r="X38" s="35">
        <f>Übernahme_Werte!U38*(1-(Übernahme_Werte!U$11+Übernahme_Werte!U$10))*(1-Übernahme_Werte!U$9)*(1-(Übernahme_Werte!U$6+Übernahme_Werte!U$8))</f>
        <v>0</v>
      </c>
      <c r="Y38" s="19" t="str">
        <f>IF(Übernahme_Werte!V38="&lt;","&lt;"," ")</f>
        <v xml:space="preserve"> </v>
      </c>
      <c r="Z38" s="35">
        <f>Übernahme_Werte!W38*(1-(Übernahme_Werte!W$11+Übernahme_Werte!W$10))*(1-Übernahme_Werte!W$9)*(1-(Übernahme_Werte!W$6+Übernahme_Werte!W$8))</f>
        <v>0</v>
      </c>
      <c r="AA38" s="19" t="str">
        <f>IF(Übernahme_Werte!X38="&lt;","&lt;"," ")</f>
        <v xml:space="preserve"> </v>
      </c>
      <c r="AB38" s="35">
        <f>Übernahme_Werte!Y38*(1-(Übernahme_Werte!Y$11+Übernahme_Werte!Y$10))*(1-Übernahme_Werte!Y$9)*(1-(Übernahme_Werte!Y$6+Übernahme_Werte!Y$8))</f>
        <v>0</v>
      </c>
      <c r="AC38" s="19" t="str">
        <f>IF(Übernahme_Werte!Z38="&lt;","&lt;"," ")</f>
        <v xml:space="preserve"> </v>
      </c>
      <c r="AD38" s="35">
        <f>Übernahme_Werte!AA38*(1-(Übernahme_Werte!AA$11+Übernahme_Werte!AA$10))*(1-Übernahme_Werte!AA$9)*(1-(Übernahme_Werte!AA$6+Übernahme_Werte!AA$8))</f>
        <v>0</v>
      </c>
      <c r="AE38" s="19" t="str">
        <f>IF(Übernahme_Werte!AB38="&lt;","&lt;"," ")</f>
        <v xml:space="preserve"> </v>
      </c>
      <c r="AF38" s="35">
        <f>Übernahme_Werte!AC38*(1-(Übernahme_Werte!AC$11+Übernahme_Werte!AC$10))*(1-Übernahme_Werte!AC$9)*(1-(Übernahme_Werte!AC$6+Übernahme_Werte!AC$8))</f>
        <v>0</v>
      </c>
      <c r="AG38" s="44"/>
      <c r="AH38" s="44"/>
      <c r="AI38" s="51" t="str">
        <f>Übernahme_Werte!A38</f>
        <v>P</v>
      </c>
      <c r="AJ38" s="37" t="s">
        <v>19</v>
      </c>
      <c r="AK38" s="19" t="str">
        <f t="shared" si="12"/>
        <v xml:space="preserve"> </v>
      </c>
      <c r="AL38" s="261">
        <f t="shared" si="0"/>
        <v>0</v>
      </c>
      <c r="AM38" s="19" t="str">
        <f t="shared" si="12"/>
        <v xml:space="preserve"> </v>
      </c>
      <c r="AN38" s="261">
        <f t="shared" si="1"/>
        <v>0</v>
      </c>
      <c r="AO38" s="19" t="str">
        <f t="shared" si="12"/>
        <v xml:space="preserve"> </v>
      </c>
      <c r="AP38" s="261">
        <f t="shared" si="2"/>
        <v>0</v>
      </c>
      <c r="AQ38" s="19" t="str">
        <f t="shared" si="12"/>
        <v xml:space="preserve"> </v>
      </c>
      <c r="AR38" s="261">
        <f t="shared" si="3"/>
        <v>0</v>
      </c>
      <c r="AS38" s="19" t="str">
        <f t="shared" si="12"/>
        <v xml:space="preserve"> </v>
      </c>
      <c r="AT38" s="261">
        <f t="shared" si="4"/>
        <v>0</v>
      </c>
      <c r="AU38" s="19" t="str">
        <f t="shared" si="13"/>
        <v xml:space="preserve"> </v>
      </c>
      <c r="AV38" s="261">
        <f t="shared" si="5"/>
        <v>0</v>
      </c>
      <c r="AW38" s="36"/>
      <c r="AX38" s="9"/>
      <c r="AY38" s="301"/>
      <c r="AZ38" s="295">
        <f t="shared" si="6"/>
        <v>7</v>
      </c>
      <c r="BA38" s="295"/>
      <c r="BB38" s="295">
        <f t="shared" si="7"/>
        <v>7</v>
      </c>
      <c r="BC38" s="268"/>
      <c r="BD38" s="295">
        <f t="shared" si="8"/>
        <v>7</v>
      </c>
      <c r="BE38" s="268"/>
      <c r="BF38" s="295">
        <f t="shared" si="9"/>
        <v>7</v>
      </c>
      <c r="BG38" s="268"/>
      <c r="BH38" s="295">
        <f t="shared" si="10"/>
        <v>7</v>
      </c>
      <c r="BI38" s="268"/>
      <c r="BJ38" s="295">
        <f t="shared" si="11"/>
        <v>7</v>
      </c>
    </row>
    <row r="39" spans="18:62" x14ac:dyDescent="0.25">
      <c r="R39" s="201" t="str">
        <f>Übernahme_Werte!A39&amp;" (Mineralphase)"</f>
        <v>Pb (Mineralphase)</v>
      </c>
      <c r="S39" s="201"/>
      <c r="T39" s="37" t="s">
        <v>19</v>
      </c>
      <c r="U39" s="19" t="str">
        <f>IF(Übernahme_Werte!R39="&lt;","&lt;"," ")</f>
        <v xml:space="preserve"> </v>
      </c>
      <c r="V39" s="35">
        <f>Übernahme_Werte!S39*(1-(Übernahme_Werte!S$11+Übernahme_Werte!S$10))*(1-Übernahme_Werte!S$9)*(1-(Übernahme_Werte!S$6+Übernahme_Werte!S$8))</f>
        <v>0</v>
      </c>
      <c r="W39" s="19" t="str">
        <f>IF(Übernahme_Werte!T39="&lt;","&lt;"," ")</f>
        <v xml:space="preserve"> </v>
      </c>
      <c r="X39" s="35">
        <f>Übernahme_Werte!U39*(1-(Übernahme_Werte!U$11+Übernahme_Werte!U$10))*(1-Übernahme_Werte!U$9)*(1-(Übernahme_Werte!U$6+Übernahme_Werte!U$8))</f>
        <v>0</v>
      </c>
      <c r="Y39" s="19" t="str">
        <f>IF(Übernahme_Werte!V39="&lt;","&lt;"," ")</f>
        <v xml:space="preserve"> </v>
      </c>
      <c r="Z39" s="35">
        <f>Übernahme_Werte!W39*(1-(Übernahme_Werte!W$11+Übernahme_Werte!W$10))*(1-Übernahme_Werte!W$9)*(1-(Übernahme_Werte!W$6+Übernahme_Werte!W$8))</f>
        <v>0</v>
      </c>
      <c r="AA39" s="19" t="str">
        <f>IF(Übernahme_Werte!X39="&lt;","&lt;"," ")</f>
        <v xml:space="preserve"> </v>
      </c>
      <c r="AB39" s="35">
        <f>Übernahme_Werte!Y39*(1-(Übernahme_Werte!Y$11+Übernahme_Werte!Y$10))*(1-Übernahme_Werte!Y$9)*(1-(Übernahme_Werte!Y$6+Übernahme_Werte!Y$8))</f>
        <v>0</v>
      </c>
      <c r="AC39" s="19" t="str">
        <f>IF(Übernahme_Werte!Z39="&lt;","&lt;"," ")</f>
        <v xml:space="preserve"> </v>
      </c>
      <c r="AD39" s="35">
        <f>Übernahme_Werte!AA39*(1-(Übernahme_Werte!AA$11+Übernahme_Werte!AA$10))*(1-Übernahme_Werte!AA$9)*(1-(Übernahme_Werte!AA$6+Übernahme_Werte!AA$8))</f>
        <v>0</v>
      </c>
      <c r="AE39" s="19" t="str">
        <f>IF(Übernahme_Werte!AB39="&lt;","&lt;"," ")</f>
        <v xml:space="preserve"> </v>
      </c>
      <c r="AF39" s="35">
        <f>Übernahme_Werte!AC39*(1-(Übernahme_Werte!AC$11+Übernahme_Werte!AC$10))*(1-Übernahme_Werte!AC$9)*(1-(Übernahme_Werte!AC$6+Übernahme_Werte!AC$8))</f>
        <v>0</v>
      </c>
      <c r="AG39" s="44"/>
      <c r="AH39" s="44"/>
      <c r="AI39" s="51" t="str">
        <f>Übernahme_Werte!A39</f>
        <v>Pb</v>
      </c>
      <c r="AJ39" s="37" t="s">
        <v>19</v>
      </c>
      <c r="AK39" s="19" t="str">
        <f t="shared" si="12"/>
        <v xml:space="preserve"> </v>
      </c>
      <c r="AL39" s="261">
        <f t="shared" si="0"/>
        <v>0</v>
      </c>
      <c r="AM39" s="19" t="str">
        <f t="shared" si="12"/>
        <v xml:space="preserve"> </v>
      </c>
      <c r="AN39" s="261">
        <f t="shared" si="1"/>
        <v>0</v>
      </c>
      <c r="AO39" s="19" t="str">
        <f t="shared" si="12"/>
        <v xml:space="preserve"> </v>
      </c>
      <c r="AP39" s="261">
        <f t="shared" si="2"/>
        <v>0</v>
      </c>
      <c r="AQ39" s="19" t="str">
        <f t="shared" si="12"/>
        <v xml:space="preserve"> </v>
      </c>
      <c r="AR39" s="261">
        <f t="shared" si="3"/>
        <v>0</v>
      </c>
      <c r="AS39" s="19" t="str">
        <f t="shared" si="12"/>
        <v xml:space="preserve"> </v>
      </c>
      <c r="AT39" s="261">
        <f t="shared" si="4"/>
        <v>0</v>
      </c>
      <c r="AU39" s="19" t="str">
        <f t="shared" si="13"/>
        <v xml:space="preserve"> </v>
      </c>
      <c r="AV39" s="261">
        <f t="shared" si="5"/>
        <v>0</v>
      </c>
      <c r="AW39" s="36"/>
      <c r="AX39" s="9"/>
      <c r="AY39" s="301"/>
      <c r="AZ39" s="295">
        <f t="shared" si="6"/>
        <v>7</v>
      </c>
      <c r="BA39" s="295"/>
      <c r="BB39" s="295">
        <f t="shared" si="7"/>
        <v>7</v>
      </c>
      <c r="BC39" s="268"/>
      <c r="BD39" s="295">
        <f t="shared" si="8"/>
        <v>7</v>
      </c>
      <c r="BE39" s="268"/>
      <c r="BF39" s="295">
        <f t="shared" si="9"/>
        <v>7</v>
      </c>
      <c r="BG39" s="268"/>
      <c r="BH39" s="295">
        <f t="shared" si="10"/>
        <v>7</v>
      </c>
      <c r="BI39" s="268"/>
      <c r="BJ39" s="295">
        <f t="shared" si="11"/>
        <v>7</v>
      </c>
    </row>
    <row r="40" spans="18:62" x14ac:dyDescent="0.25">
      <c r="R40" s="201" t="str">
        <f>Übernahme_Werte!A40&amp;" (Mineralphase)"</f>
        <v>S (Mineralphase)</v>
      </c>
      <c r="S40" s="201"/>
      <c r="T40" s="37" t="s">
        <v>19</v>
      </c>
      <c r="U40" s="19" t="str">
        <f>IF(Übernahme_Werte!R40="&lt;","&lt;"," ")</f>
        <v xml:space="preserve"> </v>
      </c>
      <c r="V40" s="35">
        <f>Übernahme_Werte!S40*(1-(Übernahme_Werte!S$11+Übernahme_Werte!S$10))*(1-Übernahme_Werte!S$9)*(1-(Übernahme_Werte!S$6+Übernahme_Werte!S$8))</f>
        <v>0</v>
      </c>
      <c r="W40" s="19" t="str">
        <f>IF(Übernahme_Werte!T40="&lt;","&lt;"," ")</f>
        <v xml:space="preserve"> </v>
      </c>
      <c r="X40" s="35">
        <f>Übernahme_Werte!U40*(1-(Übernahme_Werte!U$11+Übernahme_Werte!U$10))*(1-Übernahme_Werte!U$9)*(1-(Übernahme_Werte!U$6+Übernahme_Werte!U$8))</f>
        <v>0</v>
      </c>
      <c r="Y40" s="19" t="str">
        <f>IF(Übernahme_Werte!V40="&lt;","&lt;"," ")</f>
        <v xml:space="preserve"> </v>
      </c>
      <c r="Z40" s="35">
        <f>Übernahme_Werte!W40*(1-(Übernahme_Werte!W$11+Übernahme_Werte!W$10))*(1-Übernahme_Werte!W$9)*(1-(Übernahme_Werte!W$6+Übernahme_Werte!W$8))</f>
        <v>0</v>
      </c>
      <c r="AA40" s="19" t="str">
        <f>IF(Übernahme_Werte!X40="&lt;","&lt;"," ")</f>
        <v xml:space="preserve"> </v>
      </c>
      <c r="AB40" s="35">
        <f>Übernahme_Werte!Y40*(1-(Übernahme_Werte!Y$11+Übernahme_Werte!Y$10))*(1-Übernahme_Werte!Y$9)*(1-(Übernahme_Werte!Y$6+Übernahme_Werte!Y$8))</f>
        <v>0</v>
      </c>
      <c r="AC40" s="19" t="str">
        <f>IF(Übernahme_Werte!Z40="&lt;","&lt;"," ")</f>
        <v xml:space="preserve"> </v>
      </c>
      <c r="AD40" s="35">
        <f>Übernahme_Werte!AA40*(1-(Übernahme_Werte!AA$11+Übernahme_Werte!AA$10))*(1-Übernahme_Werte!AA$9)*(1-(Übernahme_Werte!AA$6+Übernahme_Werte!AA$8))</f>
        <v>0</v>
      </c>
      <c r="AE40" s="19" t="str">
        <f>IF(Übernahme_Werte!AB40="&lt;","&lt;"," ")</f>
        <v xml:space="preserve"> </v>
      </c>
      <c r="AF40" s="35">
        <f>Übernahme_Werte!AC40*(1-(Übernahme_Werte!AC$11+Übernahme_Werte!AC$10))*(1-Übernahme_Werte!AC$9)*(1-(Übernahme_Werte!AC$6+Übernahme_Werte!AC$8))</f>
        <v>0</v>
      </c>
      <c r="AG40" s="44"/>
      <c r="AH40" s="44"/>
      <c r="AI40" s="51" t="str">
        <f>Übernahme_Werte!A40</f>
        <v>S</v>
      </c>
      <c r="AJ40" s="37" t="s">
        <v>19</v>
      </c>
      <c r="AK40" s="19" t="str">
        <f t="shared" si="12"/>
        <v xml:space="preserve"> </v>
      </c>
      <c r="AL40" s="261">
        <f t="shared" si="0"/>
        <v>0</v>
      </c>
      <c r="AM40" s="19" t="str">
        <f t="shared" si="12"/>
        <v xml:space="preserve"> </v>
      </c>
      <c r="AN40" s="261">
        <f t="shared" si="1"/>
        <v>0</v>
      </c>
      <c r="AO40" s="19" t="str">
        <f t="shared" si="12"/>
        <v xml:space="preserve"> </v>
      </c>
      <c r="AP40" s="261">
        <f t="shared" si="2"/>
        <v>0</v>
      </c>
      <c r="AQ40" s="19" t="str">
        <f t="shared" si="12"/>
        <v xml:space="preserve"> </v>
      </c>
      <c r="AR40" s="261">
        <f t="shared" si="3"/>
        <v>0</v>
      </c>
      <c r="AS40" s="19" t="str">
        <f t="shared" si="12"/>
        <v xml:space="preserve"> </v>
      </c>
      <c r="AT40" s="261">
        <f t="shared" si="4"/>
        <v>0</v>
      </c>
      <c r="AU40" s="19" t="str">
        <f t="shared" si="13"/>
        <v xml:space="preserve"> </v>
      </c>
      <c r="AV40" s="261">
        <f t="shared" si="5"/>
        <v>0</v>
      </c>
      <c r="AW40" s="36"/>
      <c r="AX40" s="9"/>
      <c r="AY40" s="301"/>
      <c r="AZ40" s="295">
        <f t="shared" si="6"/>
        <v>7</v>
      </c>
      <c r="BA40" s="295"/>
      <c r="BB40" s="295">
        <f t="shared" si="7"/>
        <v>7</v>
      </c>
      <c r="BC40" s="268"/>
      <c r="BD40" s="295">
        <f t="shared" si="8"/>
        <v>7</v>
      </c>
      <c r="BE40" s="268"/>
      <c r="BF40" s="295">
        <f t="shared" si="9"/>
        <v>7</v>
      </c>
      <c r="BG40" s="268"/>
      <c r="BH40" s="295">
        <f t="shared" si="10"/>
        <v>7</v>
      </c>
      <c r="BI40" s="268"/>
      <c r="BJ40" s="295">
        <f t="shared" si="11"/>
        <v>7</v>
      </c>
    </row>
    <row r="41" spans="18:62" x14ac:dyDescent="0.25">
      <c r="R41" s="201" t="str">
        <f>Übernahme_Werte!A41&amp;" (Mineralphase)"</f>
        <v>Sb (Mineralphase)</v>
      </c>
      <c r="S41" s="201"/>
      <c r="T41" s="37" t="s">
        <v>19</v>
      </c>
      <c r="U41" s="19" t="str">
        <f>IF(Übernahme_Werte!R41="&lt;","&lt;"," ")</f>
        <v xml:space="preserve"> </v>
      </c>
      <c r="V41" s="35">
        <f>Übernahme_Werte!S41*(1-(Übernahme_Werte!S$11+Übernahme_Werte!S$10))*(1-Übernahme_Werte!S$9)*(1-(Übernahme_Werte!S$6+Übernahme_Werte!S$8))</f>
        <v>0</v>
      </c>
      <c r="W41" s="19" t="str">
        <f>IF(Übernahme_Werte!T41="&lt;","&lt;"," ")</f>
        <v xml:space="preserve"> </v>
      </c>
      <c r="X41" s="35">
        <f>Übernahme_Werte!U41*(1-(Übernahme_Werte!U$11+Übernahme_Werte!U$10))*(1-Übernahme_Werte!U$9)*(1-(Übernahme_Werte!U$6+Übernahme_Werte!U$8))</f>
        <v>0</v>
      </c>
      <c r="Y41" s="19" t="str">
        <f>IF(Übernahme_Werte!V41="&lt;","&lt;"," ")</f>
        <v xml:space="preserve"> </v>
      </c>
      <c r="Z41" s="35">
        <f>Übernahme_Werte!W41*(1-(Übernahme_Werte!W$11+Übernahme_Werte!W$10))*(1-Übernahme_Werte!W$9)*(1-(Übernahme_Werte!W$6+Übernahme_Werte!W$8))</f>
        <v>0</v>
      </c>
      <c r="AA41" s="19" t="str">
        <f>IF(Übernahme_Werte!X41="&lt;","&lt;"," ")</f>
        <v xml:space="preserve"> </v>
      </c>
      <c r="AB41" s="35">
        <f>Übernahme_Werte!Y41*(1-(Übernahme_Werte!Y$11+Übernahme_Werte!Y$10))*(1-Übernahme_Werte!Y$9)*(1-(Übernahme_Werte!Y$6+Übernahme_Werte!Y$8))</f>
        <v>0</v>
      </c>
      <c r="AC41" s="19" t="str">
        <f>IF(Übernahme_Werte!Z41="&lt;","&lt;"," ")</f>
        <v xml:space="preserve"> </v>
      </c>
      <c r="AD41" s="35">
        <f>Übernahme_Werte!AA41*(1-(Übernahme_Werte!AA$11+Übernahme_Werte!AA$10))*(1-Übernahme_Werte!AA$9)*(1-(Übernahme_Werte!AA$6+Übernahme_Werte!AA$8))</f>
        <v>0</v>
      </c>
      <c r="AE41" s="19" t="str">
        <f>IF(Übernahme_Werte!AB41="&lt;","&lt;"," ")</f>
        <v xml:space="preserve"> </v>
      </c>
      <c r="AF41" s="35">
        <f>Übernahme_Werte!AC41*(1-(Übernahme_Werte!AC$11+Übernahme_Werte!AC$10))*(1-Übernahme_Werte!AC$9)*(1-(Übernahme_Werte!AC$6+Übernahme_Werte!AC$8))</f>
        <v>0</v>
      </c>
      <c r="AG41" s="44"/>
      <c r="AH41" s="44"/>
      <c r="AI41" s="51" t="str">
        <f>Übernahme_Werte!A41</f>
        <v>Sb</v>
      </c>
      <c r="AJ41" s="37" t="s">
        <v>19</v>
      </c>
      <c r="AK41" s="19" t="str">
        <f t="shared" si="12"/>
        <v xml:space="preserve"> </v>
      </c>
      <c r="AL41" s="261">
        <f t="shared" si="0"/>
        <v>0</v>
      </c>
      <c r="AM41" s="19" t="str">
        <f t="shared" si="12"/>
        <v xml:space="preserve"> </v>
      </c>
      <c r="AN41" s="261">
        <f t="shared" si="1"/>
        <v>0</v>
      </c>
      <c r="AO41" s="19" t="str">
        <f t="shared" si="12"/>
        <v xml:space="preserve"> </v>
      </c>
      <c r="AP41" s="261">
        <f t="shared" si="2"/>
        <v>0</v>
      </c>
      <c r="AQ41" s="19" t="str">
        <f t="shared" si="12"/>
        <v xml:space="preserve"> </v>
      </c>
      <c r="AR41" s="261">
        <f t="shared" si="3"/>
        <v>0</v>
      </c>
      <c r="AS41" s="19" t="str">
        <f t="shared" si="12"/>
        <v xml:space="preserve"> </v>
      </c>
      <c r="AT41" s="261">
        <f t="shared" si="4"/>
        <v>0</v>
      </c>
      <c r="AU41" s="19" t="str">
        <f t="shared" si="13"/>
        <v xml:space="preserve"> </v>
      </c>
      <c r="AV41" s="261">
        <f t="shared" si="5"/>
        <v>0</v>
      </c>
      <c r="AW41" s="36"/>
      <c r="AX41" s="9"/>
      <c r="AY41" s="301"/>
      <c r="AZ41" s="295">
        <f t="shared" si="6"/>
        <v>7</v>
      </c>
      <c r="BA41" s="295"/>
      <c r="BB41" s="295">
        <f t="shared" si="7"/>
        <v>7</v>
      </c>
      <c r="BC41" s="268"/>
      <c r="BD41" s="295">
        <f t="shared" si="8"/>
        <v>7</v>
      </c>
      <c r="BE41" s="268"/>
      <c r="BF41" s="295">
        <f t="shared" si="9"/>
        <v>7</v>
      </c>
      <c r="BG41" s="268"/>
      <c r="BH41" s="295">
        <f t="shared" si="10"/>
        <v>7</v>
      </c>
      <c r="BI41" s="268"/>
      <c r="BJ41" s="295">
        <f t="shared" si="11"/>
        <v>7</v>
      </c>
    </row>
    <row r="42" spans="18:62" x14ac:dyDescent="0.25">
      <c r="R42" s="201" t="str">
        <f>Übernahme_Werte!A42&amp;" (Mineralphase)"</f>
        <v>Se (Mineralphase)</v>
      </c>
      <c r="S42" s="201"/>
      <c r="T42" s="37" t="s">
        <v>19</v>
      </c>
      <c r="U42" s="19" t="str">
        <f>IF(Übernahme_Werte!R42="&lt;","&lt;"," ")</f>
        <v xml:space="preserve"> </v>
      </c>
      <c r="V42" s="35">
        <f>Übernahme_Werte!S42*(1-(Übernahme_Werte!S$11+Übernahme_Werte!S$10))*(1-Übernahme_Werte!S$9)*(1-(Übernahme_Werte!S$6+Übernahme_Werte!S$8))</f>
        <v>0</v>
      </c>
      <c r="W42" s="19" t="str">
        <f>IF(Übernahme_Werte!T42="&lt;","&lt;"," ")</f>
        <v xml:space="preserve"> </v>
      </c>
      <c r="X42" s="35">
        <f>Übernahme_Werte!U42*(1-(Übernahme_Werte!U$11+Übernahme_Werte!U$10))*(1-Übernahme_Werte!U$9)*(1-(Übernahme_Werte!U$6+Übernahme_Werte!U$8))</f>
        <v>0</v>
      </c>
      <c r="Y42" s="19" t="str">
        <f>IF(Übernahme_Werte!V42="&lt;","&lt;"," ")</f>
        <v xml:space="preserve"> </v>
      </c>
      <c r="Z42" s="35">
        <f>Übernahme_Werte!W42*(1-(Übernahme_Werte!W$11+Übernahme_Werte!W$10))*(1-Übernahme_Werte!W$9)*(1-(Übernahme_Werte!W$6+Übernahme_Werte!W$8))</f>
        <v>0</v>
      </c>
      <c r="AA42" s="19" t="str">
        <f>IF(Übernahme_Werte!X42="&lt;","&lt;"," ")</f>
        <v xml:space="preserve"> </v>
      </c>
      <c r="AB42" s="35">
        <f>Übernahme_Werte!Y42*(1-(Übernahme_Werte!Y$11+Übernahme_Werte!Y$10))*(1-Übernahme_Werte!Y$9)*(1-(Übernahme_Werte!Y$6+Übernahme_Werte!Y$8))</f>
        <v>0</v>
      </c>
      <c r="AC42" s="19" t="str">
        <f>IF(Übernahme_Werte!Z42="&lt;","&lt;"," ")</f>
        <v xml:space="preserve"> </v>
      </c>
      <c r="AD42" s="35">
        <f>Übernahme_Werte!AA42*(1-(Übernahme_Werte!AA$11+Übernahme_Werte!AA$10))*(1-Übernahme_Werte!AA$9)*(1-(Übernahme_Werte!AA$6+Übernahme_Werte!AA$8))</f>
        <v>0</v>
      </c>
      <c r="AE42" s="19" t="str">
        <f>IF(Übernahme_Werte!AB42="&lt;","&lt;"," ")</f>
        <v xml:space="preserve"> </v>
      </c>
      <c r="AF42" s="35">
        <f>Übernahme_Werte!AC42*(1-(Übernahme_Werte!AC$11+Übernahme_Werte!AC$10))*(1-Übernahme_Werte!AC$9)*(1-(Übernahme_Werte!AC$6+Übernahme_Werte!AC$8))</f>
        <v>0</v>
      </c>
      <c r="AG42" s="44"/>
      <c r="AH42" s="44"/>
      <c r="AI42" s="51" t="str">
        <f>Übernahme_Werte!A42</f>
        <v>Se</v>
      </c>
      <c r="AJ42" s="37" t="s">
        <v>19</v>
      </c>
      <c r="AK42" s="19" t="str">
        <f t="shared" si="12"/>
        <v xml:space="preserve"> </v>
      </c>
      <c r="AL42" s="261">
        <f t="shared" si="0"/>
        <v>0</v>
      </c>
      <c r="AM42" s="19" t="str">
        <f t="shared" si="12"/>
        <v xml:space="preserve"> </v>
      </c>
      <c r="AN42" s="261">
        <f t="shared" si="1"/>
        <v>0</v>
      </c>
      <c r="AO42" s="19" t="str">
        <f t="shared" si="12"/>
        <v xml:space="preserve"> </v>
      </c>
      <c r="AP42" s="261">
        <f t="shared" si="2"/>
        <v>0</v>
      </c>
      <c r="AQ42" s="19" t="str">
        <f t="shared" si="12"/>
        <v xml:space="preserve"> </v>
      </c>
      <c r="AR42" s="261">
        <f t="shared" si="3"/>
        <v>0</v>
      </c>
      <c r="AS42" s="19" t="str">
        <f t="shared" si="12"/>
        <v xml:space="preserve"> </v>
      </c>
      <c r="AT42" s="261">
        <f t="shared" si="4"/>
        <v>0</v>
      </c>
      <c r="AU42" s="19" t="str">
        <f t="shared" si="13"/>
        <v xml:space="preserve"> </v>
      </c>
      <c r="AV42" s="261">
        <f t="shared" si="5"/>
        <v>0</v>
      </c>
      <c r="AW42" s="50"/>
      <c r="AX42" s="49"/>
      <c r="AY42" s="301"/>
      <c r="AZ42" s="295">
        <f t="shared" si="6"/>
        <v>7</v>
      </c>
      <c r="BA42" s="295"/>
      <c r="BB42" s="295">
        <f t="shared" si="7"/>
        <v>7</v>
      </c>
      <c r="BC42" s="268"/>
      <c r="BD42" s="295">
        <f t="shared" si="8"/>
        <v>7</v>
      </c>
      <c r="BE42" s="268"/>
      <c r="BF42" s="295">
        <f t="shared" si="9"/>
        <v>7</v>
      </c>
      <c r="BG42" s="268"/>
      <c r="BH42" s="295">
        <f t="shared" si="10"/>
        <v>7</v>
      </c>
      <c r="BI42" s="268"/>
      <c r="BJ42" s="295">
        <f t="shared" si="11"/>
        <v>7</v>
      </c>
    </row>
    <row r="43" spans="18:62" x14ac:dyDescent="0.25">
      <c r="R43" s="201" t="str">
        <f>Übernahme_Werte!A43&amp;" (Mineralphase)"</f>
        <v>Sn (Mineralphase)</v>
      </c>
      <c r="S43" s="201"/>
      <c r="T43" s="37" t="s">
        <v>19</v>
      </c>
      <c r="U43" s="19" t="str">
        <f>IF(Übernahme_Werte!R43="&lt;","&lt;"," ")</f>
        <v xml:space="preserve"> </v>
      </c>
      <c r="V43" s="35">
        <f>Übernahme_Werte!S43*(1-(Übernahme_Werte!S$11+Übernahme_Werte!S$10))*(1-Übernahme_Werte!S$9)*(1-(Übernahme_Werte!S$6+Übernahme_Werte!S$8))</f>
        <v>0</v>
      </c>
      <c r="W43" s="19" t="str">
        <f>IF(Übernahme_Werte!T43="&lt;","&lt;"," ")</f>
        <v xml:space="preserve"> </v>
      </c>
      <c r="X43" s="35">
        <f>Übernahme_Werte!U43*(1-(Übernahme_Werte!U$11+Übernahme_Werte!U$10))*(1-Übernahme_Werte!U$9)*(1-(Übernahme_Werte!U$6+Übernahme_Werte!U$8))</f>
        <v>0</v>
      </c>
      <c r="Y43" s="19" t="str">
        <f>IF(Übernahme_Werte!V43="&lt;","&lt;"," ")</f>
        <v xml:space="preserve"> </v>
      </c>
      <c r="Z43" s="35">
        <f>Übernahme_Werte!W43*(1-(Übernahme_Werte!W$11+Übernahme_Werte!W$10))*(1-Übernahme_Werte!W$9)*(1-(Übernahme_Werte!W$6+Übernahme_Werte!W$8))</f>
        <v>0</v>
      </c>
      <c r="AA43" s="19" t="str">
        <f>IF(Übernahme_Werte!X43="&lt;","&lt;"," ")</f>
        <v xml:space="preserve"> </v>
      </c>
      <c r="AB43" s="35">
        <f>Übernahme_Werte!Y43*(1-(Übernahme_Werte!Y$11+Übernahme_Werte!Y$10))*(1-Übernahme_Werte!Y$9)*(1-(Übernahme_Werte!Y$6+Übernahme_Werte!Y$8))</f>
        <v>0</v>
      </c>
      <c r="AC43" s="19" t="str">
        <f>IF(Übernahme_Werte!Z43="&lt;","&lt;"," ")</f>
        <v xml:space="preserve"> </v>
      </c>
      <c r="AD43" s="35">
        <f>Übernahme_Werte!AA43*(1-(Übernahme_Werte!AA$11+Übernahme_Werte!AA$10))*(1-Übernahme_Werte!AA$9)*(1-(Übernahme_Werte!AA$6+Übernahme_Werte!AA$8))</f>
        <v>0</v>
      </c>
      <c r="AE43" s="19" t="str">
        <f>IF(Übernahme_Werte!AB43="&lt;","&lt;"," ")</f>
        <v xml:space="preserve"> </v>
      </c>
      <c r="AF43" s="35">
        <f>Übernahme_Werte!AC43*(1-(Übernahme_Werte!AC$11+Übernahme_Werte!AC$10))*(1-Übernahme_Werte!AC$9)*(1-(Übernahme_Werte!AC$6+Übernahme_Werte!AC$8))</f>
        <v>0</v>
      </c>
      <c r="AG43" s="44"/>
      <c r="AH43" s="44"/>
      <c r="AI43" s="51" t="str">
        <f>Übernahme_Werte!A43</f>
        <v>Sn</v>
      </c>
      <c r="AJ43" s="37" t="s">
        <v>19</v>
      </c>
      <c r="AK43" s="19" t="str">
        <f t="shared" si="12"/>
        <v xml:space="preserve"> </v>
      </c>
      <c r="AL43" s="261">
        <f t="shared" si="0"/>
        <v>0</v>
      </c>
      <c r="AM43" s="19" t="str">
        <f t="shared" si="12"/>
        <v xml:space="preserve"> </v>
      </c>
      <c r="AN43" s="261">
        <f t="shared" si="1"/>
        <v>0</v>
      </c>
      <c r="AO43" s="19" t="str">
        <f t="shared" si="12"/>
        <v xml:space="preserve"> </v>
      </c>
      <c r="AP43" s="261">
        <f t="shared" si="2"/>
        <v>0</v>
      </c>
      <c r="AQ43" s="19" t="str">
        <f t="shared" si="12"/>
        <v xml:space="preserve"> </v>
      </c>
      <c r="AR43" s="261">
        <f t="shared" si="3"/>
        <v>0</v>
      </c>
      <c r="AS43" s="19" t="str">
        <f t="shared" si="12"/>
        <v xml:space="preserve"> </v>
      </c>
      <c r="AT43" s="261">
        <f t="shared" si="4"/>
        <v>0</v>
      </c>
      <c r="AU43" s="19" t="str">
        <f t="shared" si="13"/>
        <v xml:space="preserve"> </v>
      </c>
      <c r="AV43" s="261">
        <f t="shared" si="5"/>
        <v>0</v>
      </c>
      <c r="AW43" s="50"/>
      <c r="AX43" s="49"/>
      <c r="AY43" s="301"/>
      <c r="AZ43" s="295">
        <f t="shared" si="6"/>
        <v>7</v>
      </c>
      <c r="BA43" s="295"/>
      <c r="BB43" s="295">
        <f t="shared" si="7"/>
        <v>7</v>
      </c>
      <c r="BC43" s="268"/>
      <c r="BD43" s="295">
        <f t="shared" si="8"/>
        <v>7</v>
      </c>
      <c r="BE43" s="268"/>
      <c r="BF43" s="295">
        <f t="shared" si="9"/>
        <v>7</v>
      </c>
      <c r="BG43" s="268"/>
      <c r="BH43" s="295">
        <f t="shared" si="10"/>
        <v>7</v>
      </c>
      <c r="BI43" s="268"/>
      <c r="BJ43" s="295">
        <f t="shared" si="11"/>
        <v>7</v>
      </c>
    </row>
    <row r="44" spans="18:62" x14ac:dyDescent="0.25">
      <c r="R44" s="201" t="str">
        <f>Übernahme_Werte!A44&amp;" (Mineralphase)"</f>
        <v>Te (Mineralphase)</v>
      </c>
      <c r="S44" s="201"/>
      <c r="T44" s="37" t="s">
        <v>19</v>
      </c>
      <c r="U44" s="19" t="str">
        <f>IF(Übernahme_Werte!R44="&lt;","&lt;"," ")</f>
        <v xml:space="preserve"> </v>
      </c>
      <c r="V44" s="35">
        <f>Übernahme_Werte!S44*(1-(Übernahme_Werte!S$11+Übernahme_Werte!S$10))*(1-Übernahme_Werte!S$9)*(1-(Übernahme_Werte!S$6+Übernahme_Werte!S$8))</f>
        <v>0</v>
      </c>
      <c r="W44" s="19" t="str">
        <f>IF(Übernahme_Werte!T44="&lt;","&lt;"," ")</f>
        <v xml:space="preserve"> </v>
      </c>
      <c r="X44" s="35">
        <f>Übernahme_Werte!U44*(1-(Übernahme_Werte!U$11+Übernahme_Werte!U$10))*(1-Übernahme_Werte!U$9)*(1-(Übernahme_Werte!U$6+Übernahme_Werte!U$8))</f>
        <v>0</v>
      </c>
      <c r="Y44" s="19" t="str">
        <f>IF(Übernahme_Werte!V44="&lt;","&lt;"," ")</f>
        <v xml:space="preserve"> </v>
      </c>
      <c r="Z44" s="35">
        <f>Übernahme_Werte!W44*(1-(Übernahme_Werte!W$11+Übernahme_Werte!W$10))*(1-Übernahme_Werte!W$9)*(1-(Übernahme_Werte!W$6+Übernahme_Werte!W$8))</f>
        <v>0</v>
      </c>
      <c r="AA44" s="19" t="str">
        <f>IF(Übernahme_Werte!X44="&lt;","&lt;"," ")</f>
        <v xml:space="preserve"> </v>
      </c>
      <c r="AB44" s="35">
        <f>Übernahme_Werte!Y44*(1-(Übernahme_Werte!Y$11+Übernahme_Werte!Y$10))*(1-Übernahme_Werte!Y$9)*(1-(Übernahme_Werte!Y$6+Übernahme_Werte!Y$8))</f>
        <v>0</v>
      </c>
      <c r="AC44" s="19" t="str">
        <f>IF(Übernahme_Werte!Z44="&lt;","&lt;"," ")</f>
        <v xml:space="preserve"> </v>
      </c>
      <c r="AD44" s="35">
        <f>Übernahme_Werte!AA44*(1-(Übernahme_Werte!AA$11+Übernahme_Werte!AA$10))*(1-Übernahme_Werte!AA$9)*(1-(Übernahme_Werte!AA$6+Übernahme_Werte!AA$8))</f>
        <v>0</v>
      </c>
      <c r="AE44" s="19" t="str">
        <f>IF(Übernahme_Werte!AB44="&lt;","&lt;"," ")</f>
        <v xml:space="preserve"> </v>
      </c>
      <c r="AF44" s="35">
        <f>Übernahme_Werte!AC44*(1-(Übernahme_Werte!AC$11+Übernahme_Werte!AC$10))*(1-Übernahme_Werte!AC$9)*(1-(Übernahme_Werte!AC$6+Übernahme_Werte!AC$8))</f>
        <v>0</v>
      </c>
      <c r="AG44" s="44"/>
      <c r="AH44" s="44"/>
      <c r="AI44" s="51" t="str">
        <f>Übernahme_Werte!A44</f>
        <v>Te</v>
      </c>
      <c r="AJ44" s="37" t="s">
        <v>19</v>
      </c>
      <c r="AK44" s="19" t="str">
        <f t="shared" si="12"/>
        <v xml:space="preserve"> </v>
      </c>
      <c r="AL44" s="261">
        <f t="shared" si="0"/>
        <v>0</v>
      </c>
      <c r="AM44" s="19" t="str">
        <f t="shared" si="12"/>
        <v xml:space="preserve"> </v>
      </c>
      <c r="AN44" s="261">
        <f t="shared" si="1"/>
        <v>0</v>
      </c>
      <c r="AO44" s="19" t="str">
        <f t="shared" si="12"/>
        <v xml:space="preserve"> </v>
      </c>
      <c r="AP44" s="261">
        <f t="shared" si="2"/>
        <v>0</v>
      </c>
      <c r="AQ44" s="19" t="str">
        <f t="shared" si="12"/>
        <v xml:space="preserve"> </v>
      </c>
      <c r="AR44" s="261">
        <f t="shared" si="3"/>
        <v>0</v>
      </c>
      <c r="AS44" s="19" t="str">
        <f t="shared" si="12"/>
        <v xml:space="preserve"> </v>
      </c>
      <c r="AT44" s="261">
        <f t="shared" si="4"/>
        <v>0</v>
      </c>
      <c r="AU44" s="19" t="str">
        <f t="shared" si="13"/>
        <v xml:space="preserve"> </v>
      </c>
      <c r="AV44" s="261">
        <f t="shared" si="5"/>
        <v>0</v>
      </c>
      <c r="AW44" s="50"/>
      <c r="AX44" s="49"/>
      <c r="AY44" s="301"/>
      <c r="AZ44" s="295">
        <f t="shared" si="6"/>
        <v>7</v>
      </c>
      <c r="BA44" s="295"/>
      <c r="BB44" s="295">
        <f t="shared" si="7"/>
        <v>7</v>
      </c>
      <c r="BC44" s="268"/>
      <c r="BD44" s="295">
        <f t="shared" si="8"/>
        <v>7</v>
      </c>
      <c r="BE44" s="268"/>
      <c r="BF44" s="295">
        <f t="shared" si="9"/>
        <v>7</v>
      </c>
      <c r="BG44" s="268"/>
      <c r="BH44" s="295">
        <f t="shared" si="10"/>
        <v>7</v>
      </c>
      <c r="BI44" s="268"/>
      <c r="BJ44" s="295">
        <f t="shared" si="11"/>
        <v>7</v>
      </c>
    </row>
    <row r="45" spans="18:62" x14ac:dyDescent="0.25">
      <c r="R45" s="201" t="str">
        <f>Übernahme_Werte!A45&amp;" (Mineralphase)"</f>
        <v>Ti (Mineralphase)</v>
      </c>
      <c r="S45" s="201"/>
      <c r="T45" s="37" t="s">
        <v>19</v>
      </c>
      <c r="U45" s="19" t="str">
        <f>IF(Übernahme_Werte!R45="&lt;","&lt;"," ")</f>
        <v xml:space="preserve"> </v>
      </c>
      <c r="V45" s="35">
        <f>Übernahme_Werte!S45*(1-(Übernahme_Werte!S$11+Übernahme_Werte!S$10))*(1-Übernahme_Werte!S$9)*(1-(Übernahme_Werte!S$6+Übernahme_Werte!S$8))</f>
        <v>0</v>
      </c>
      <c r="W45" s="19" t="str">
        <f>IF(Übernahme_Werte!T45="&lt;","&lt;"," ")</f>
        <v xml:space="preserve"> </v>
      </c>
      <c r="X45" s="35">
        <f>Übernahme_Werte!U45*(1-(Übernahme_Werte!U$11+Übernahme_Werte!U$10))*(1-Übernahme_Werte!U$9)*(1-(Übernahme_Werte!U$6+Übernahme_Werte!U$8))</f>
        <v>0</v>
      </c>
      <c r="Y45" s="19" t="str">
        <f>IF(Übernahme_Werte!V45="&lt;","&lt;"," ")</f>
        <v xml:space="preserve"> </v>
      </c>
      <c r="Z45" s="35">
        <f>Übernahme_Werte!W45*(1-(Übernahme_Werte!W$11+Übernahme_Werte!W$10))*(1-Übernahme_Werte!W$9)*(1-(Übernahme_Werte!W$6+Übernahme_Werte!W$8))</f>
        <v>0</v>
      </c>
      <c r="AA45" s="19" t="str">
        <f>IF(Übernahme_Werte!X45="&lt;","&lt;"," ")</f>
        <v xml:space="preserve"> </v>
      </c>
      <c r="AB45" s="35">
        <f>Übernahme_Werte!Y45*(1-(Übernahme_Werte!Y$11+Übernahme_Werte!Y$10))*(1-Übernahme_Werte!Y$9)*(1-(Übernahme_Werte!Y$6+Übernahme_Werte!Y$8))</f>
        <v>0</v>
      </c>
      <c r="AC45" s="19" t="str">
        <f>IF(Übernahme_Werte!Z45="&lt;","&lt;"," ")</f>
        <v xml:space="preserve"> </v>
      </c>
      <c r="AD45" s="35">
        <f>Übernahme_Werte!AA45*(1-(Übernahme_Werte!AA$11+Übernahme_Werte!AA$10))*(1-Übernahme_Werte!AA$9)*(1-(Übernahme_Werte!AA$6+Übernahme_Werte!AA$8))</f>
        <v>0</v>
      </c>
      <c r="AE45" s="19" t="str">
        <f>IF(Übernahme_Werte!AB45="&lt;","&lt;"," ")</f>
        <v xml:space="preserve"> </v>
      </c>
      <c r="AF45" s="35">
        <f>Übernahme_Werte!AC45*(1-(Übernahme_Werte!AC$11+Übernahme_Werte!AC$10))*(1-Übernahme_Werte!AC$9)*(1-(Übernahme_Werte!AC$6+Übernahme_Werte!AC$8))</f>
        <v>0</v>
      </c>
      <c r="AG45" s="44"/>
      <c r="AH45" s="44"/>
      <c r="AI45" s="51" t="str">
        <f>Übernahme_Werte!A45</f>
        <v>Ti</v>
      </c>
      <c r="AJ45" s="37" t="s">
        <v>19</v>
      </c>
      <c r="AK45" s="19" t="str">
        <f t="shared" si="12"/>
        <v xml:space="preserve"> </v>
      </c>
      <c r="AL45" s="261">
        <f t="shared" si="0"/>
        <v>0</v>
      </c>
      <c r="AM45" s="19" t="str">
        <f t="shared" si="12"/>
        <v xml:space="preserve"> </v>
      </c>
      <c r="AN45" s="261">
        <f t="shared" si="1"/>
        <v>0</v>
      </c>
      <c r="AO45" s="19" t="str">
        <f t="shared" si="12"/>
        <v xml:space="preserve"> </v>
      </c>
      <c r="AP45" s="261">
        <f t="shared" si="2"/>
        <v>0</v>
      </c>
      <c r="AQ45" s="19" t="str">
        <f t="shared" si="12"/>
        <v xml:space="preserve"> </v>
      </c>
      <c r="AR45" s="261">
        <f t="shared" si="3"/>
        <v>0</v>
      </c>
      <c r="AS45" s="19" t="str">
        <f t="shared" si="12"/>
        <v xml:space="preserve"> </v>
      </c>
      <c r="AT45" s="261">
        <f t="shared" si="4"/>
        <v>0</v>
      </c>
      <c r="AU45" s="19" t="str">
        <f t="shared" si="13"/>
        <v xml:space="preserve"> </v>
      </c>
      <c r="AV45" s="261">
        <f t="shared" si="5"/>
        <v>0</v>
      </c>
      <c r="AW45" s="50"/>
      <c r="AX45" s="49"/>
      <c r="AY45" s="301"/>
      <c r="AZ45" s="295">
        <f t="shared" si="6"/>
        <v>7</v>
      </c>
      <c r="BA45" s="295"/>
      <c r="BB45" s="295">
        <f t="shared" si="7"/>
        <v>7</v>
      </c>
      <c r="BC45" s="268"/>
      <c r="BD45" s="295">
        <f t="shared" si="8"/>
        <v>7</v>
      </c>
      <c r="BE45" s="268"/>
      <c r="BF45" s="295">
        <f t="shared" si="9"/>
        <v>7</v>
      </c>
      <c r="BG45" s="268"/>
      <c r="BH45" s="295">
        <f t="shared" si="10"/>
        <v>7</v>
      </c>
      <c r="BI45" s="268"/>
      <c r="BJ45" s="295">
        <f t="shared" si="11"/>
        <v>7</v>
      </c>
    </row>
    <row r="46" spans="18:62" x14ac:dyDescent="0.25">
      <c r="R46" s="201" t="str">
        <f>Übernahme_Werte!A46&amp;" (Mineralphase)"</f>
        <v>Tl (Mineralphase)</v>
      </c>
      <c r="S46" s="201"/>
      <c r="T46" s="37" t="s">
        <v>19</v>
      </c>
      <c r="U46" s="19" t="str">
        <f>IF(Übernahme_Werte!R46="&lt;","&lt;"," ")</f>
        <v xml:space="preserve"> </v>
      </c>
      <c r="V46" s="35">
        <f>Übernahme_Werte!S46*(1-(Übernahme_Werte!S$11+Übernahme_Werte!S$10))*(1-Übernahme_Werte!S$9)*(1-(Übernahme_Werte!S$6+Übernahme_Werte!S$8))</f>
        <v>0</v>
      </c>
      <c r="W46" s="19" t="str">
        <f>IF(Übernahme_Werte!T46="&lt;","&lt;"," ")</f>
        <v xml:space="preserve"> </v>
      </c>
      <c r="X46" s="35">
        <f>Übernahme_Werte!U46*(1-(Übernahme_Werte!U$11+Übernahme_Werte!U$10))*(1-Übernahme_Werte!U$9)*(1-(Übernahme_Werte!U$6+Übernahme_Werte!U$8))</f>
        <v>0</v>
      </c>
      <c r="Y46" s="19" t="str">
        <f>IF(Übernahme_Werte!V46="&lt;","&lt;"," ")</f>
        <v xml:space="preserve"> </v>
      </c>
      <c r="Z46" s="35">
        <f>Übernahme_Werte!W46*(1-(Übernahme_Werte!W$11+Übernahme_Werte!W$10))*(1-Übernahme_Werte!W$9)*(1-(Übernahme_Werte!W$6+Übernahme_Werte!W$8))</f>
        <v>0</v>
      </c>
      <c r="AA46" s="19" t="str">
        <f>IF(Übernahme_Werte!X46="&lt;","&lt;"," ")</f>
        <v xml:space="preserve"> </v>
      </c>
      <c r="AB46" s="35">
        <f>Übernahme_Werte!Y46*(1-(Übernahme_Werte!Y$11+Übernahme_Werte!Y$10))*(1-Übernahme_Werte!Y$9)*(1-(Übernahme_Werte!Y$6+Übernahme_Werte!Y$8))</f>
        <v>0</v>
      </c>
      <c r="AC46" s="19" t="str">
        <f>IF(Übernahme_Werte!Z46="&lt;","&lt;"," ")</f>
        <v xml:space="preserve"> </v>
      </c>
      <c r="AD46" s="35">
        <f>Übernahme_Werte!AA46*(1-(Übernahme_Werte!AA$11+Übernahme_Werte!AA$10))*(1-Übernahme_Werte!AA$9)*(1-(Übernahme_Werte!AA$6+Übernahme_Werte!AA$8))</f>
        <v>0</v>
      </c>
      <c r="AE46" s="19" t="str">
        <f>IF(Übernahme_Werte!AB46="&lt;","&lt;"," ")</f>
        <v xml:space="preserve"> </v>
      </c>
      <c r="AF46" s="35">
        <f>Übernahme_Werte!AC46*(1-(Übernahme_Werte!AC$11+Übernahme_Werte!AC$10))*(1-Übernahme_Werte!AC$9)*(1-(Übernahme_Werte!AC$6+Übernahme_Werte!AC$8))</f>
        <v>0</v>
      </c>
      <c r="AG46" s="44"/>
      <c r="AH46" s="44"/>
      <c r="AI46" s="51" t="str">
        <f>Übernahme_Werte!A46</f>
        <v>Tl</v>
      </c>
      <c r="AJ46" s="37" t="s">
        <v>19</v>
      </c>
      <c r="AK46" s="19" t="str">
        <f t="shared" si="12"/>
        <v xml:space="preserve"> </v>
      </c>
      <c r="AL46" s="261">
        <f t="shared" si="0"/>
        <v>0</v>
      </c>
      <c r="AM46" s="19" t="str">
        <f t="shared" si="12"/>
        <v xml:space="preserve"> </v>
      </c>
      <c r="AN46" s="261">
        <f t="shared" si="1"/>
        <v>0</v>
      </c>
      <c r="AO46" s="19" t="str">
        <f t="shared" si="12"/>
        <v xml:space="preserve"> </v>
      </c>
      <c r="AP46" s="261">
        <f t="shared" si="2"/>
        <v>0</v>
      </c>
      <c r="AQ46" s="19" t="str">
        <f t="shared" si="12"/>
        <v xml:space="preserve"> </v>
      </c>
      <c r="AR46" s="261">
        <f t="shared" si="3"/>
        <v>0</v>
      </c>
      <c r="AS46" s="19" t="str">
        <f t="shared" si="12"/>
        <v xml:space="preserve"> </v>
      </c>
      <c r="AT46" s="261">
        <f t="shared" si="4"/>
        <v>0</v>
      </c>
      <c r="AU46" s="19" t="str">
        <f t="shared" si="13"/>
        <v xml:space="preserve"> </v>
      </c>
      <c r="AV46" s="261">
        <f t="shared" si="5"/>
        <v>0</v>
      </c>
      <c r="AW46" s="36"/>
      <c r="AX46" s="9"/>
      <c r="AY46" s="301"/>
      <c r="AZ46" s="295">
        <f t="shared" si="6"/>
        <v>7</v>
      </c>
      <c r="BA46" s="295"/>
      <c r="BB46" s="295">
        <f t="shared" si="7"/>
        <v>7</v>
      </c>
      <c r="BC46" s="268"/>
      <c r="BD46" s="295">
        <f t="shared" si="8"/>
        <v>7</v>
      </c>
      <c r="BE46" s="268"/>
      <c r="BF46" s="295">
        <f t="shared" si="9"/>
        <v>7</v>
      </c>
      <c r="BG46" s="268"/>
      <c r="BH46" s="295">
        <f t="shared" si="10"/>
        <v>7</v>
      </c>
      <c r="BI46" s="268"/>
      <c r="BJ46" s="295">
        <f t="shared" si="11"/>
        <v>7</v>
      </c>
    </row>
    <row r="47" spans="18:62" x14ac:dyDescent="0.25">
      <c r="R47" s="201" t="str">
        <f>Übernahme_Werte!A47&amp;" (Mineralphase)"</f>
        <v>V (Mineralphase)</v>
      </c>
      <c r="S47" s="201"/>
      <c r="T47" s="37" t="s">
        <v>19</v>
      </c>
      <c r="U47" s="19" t="str">
        <f>IF(Übernahme_Werte!R47="&lt;","&lt;"," ")</f>
        <v xml:space="preserve"> </v>
      </c>
      <c r="V47" s="35">
        <f>Übernahme_Werte!S47*(1-(Übernahme_Werte!S$11+Übernahme_Werte!S$10))*(1-Übernahme_Werte!S$9)*(1-(Übernahme_Werte!S$6+Übernahme_Werte!S$8))</f>
        <v>0</v>
      </c>
      <c r="W47" s="19" t="str">
        <f>IF(Übernahme_Werte!T47="&lt;","&lt;"," ")</f>
        <v xml:space="preserve"> </v>
      </c>
      <c r="X47" s="35">
        <f>Übernahme_Werte!U47*(1-(Übernahme_Werte!U$11+Übernahme_Werte!U$10))*(1-Übernahme_Werte!U$9)*(1-(Übernahme_Werte!U$6+Übernahme_Werte!U$8))</f>
        <v>0</v>
      </c>
      <c r="Y47" s="19" t="str">
        <f>IF(Übernahme_Werte!V47="&lt;","&lt;"," ")</f>
        <v xml:space="preserve"> </v>
      </c>
      <c r="Z47" s="35">
        <f>Übernahme_Werte!W47*(1-(Übernahme_Werte!W$11+Übernahme_Werte!W$10))*(1-Übernahme_Werte!W$9)*(1-(Übernahme_Werte!W$6+Übernahme_Werte!W$8))</f>
        <v>0</v>
      </c>
      <c r="AA47" s="19" t="str">
        <f>IF(Übernahme_Werte!X47="&lt;","&lt;"," ")</f>
        <v xml:space="preserve"> </v>
      </c>
      <c r="AB47" s="35">
        <f>Übernahme_Werte!Y47*(1-(Übernahme_Werte!Y$11+Übernahme_Werte!Y$10))*(1-Übernahme_Werte!Y$9)*(1-(Übernahme_Werte!Y$6+Übernahme_Werte!Y$8))</f>
        <v>0</v>
      </c>
      <c r="AC47" s="19" t="str">
        <f>IF(Übernahme_Werte!Z47="&lt;","&lt;"," ")</f>
        <v xml:space="preserve"> </v>
      </c>
      <c r="AD47" s="35">
        <f>Übernahme_Werte!AA47*(1-(Übernahme_Werte!AA$11+Übernahme_Werte!AA$10))*(1-Übernahme_Werte!AA$9)*(1-(Übernahme_Werte!AA$6+Übernahme_Werte!AA$8))</f>
        <v>0</v>
      </c>
      <c r="AE47" s="19" t="str">
        <f>IF(Übernahme_Werte!AB47="&lt;","&lt;"," ")</f>
        <v xml:space="preserve"> </v>
      </c>
      <c r="AF47" s="35">
        <f>Übernahme_Werte!AC47*(1-(Übernahme_Werte!AC$11+Übernahme_Werte!AC$10))*(1-Übernahme_Werte!AC$9)*(1-(Übernahme_Werte!AC$6+Übernahme_Werte!AC$8))</f>
        <v>0</v>
      </c>
      <c r="AG47" s="44"/>
      <c r="AH47" s="44"/>
      <c r="AI47" s="51" t="str">
        <f>Übernahme_Werte!A47</f>
        <v>V</v>
      </c>
      <c r="AJ47" s="37" t="s">
        <v>19</v>
      </c>
      <c r="AK47" s="19" t="str">
        <f t="shared" si="12"/>
        <v xml:space="preserve"> </v>
      </c>
      <c r="AL47" s="261">
        <f t="shared" si="0"/>
        <v>0</v>
      </c>
      <c r="AM47" s="19" t="str">
        <f t="shared" si="12"/>
        <v xml:space="preserve"> </v>
      </c>
      <c r="AN47" s="261">
        <f t="shared" si="1"/>
        <v>0</v>
      </c>
      <c r="AO47" s="19" t="str">
        <f t="shared" si="12"/>
        <v xml:space="preserve"> </v>
      </c>
      <c r="AP47" s="261">
        <f t="shared" si="2"/>
        <v>0</v>
      </c>
      <c r="AQ47" s="19" t="str">
        <f t="shared" si="12"/>
        <v xml:space="preserve"> </v>
      </c>
      <c r="AR47" s="261">
        <f t="shared" si="3"/>
        <v>0</v>
      </c>
      <c r="AS47" s="19" t="str">
        <f t="shared" si="12"/>
        <v xml:space="preserve"> </v>
      </c>
      <c r="AT47" s="261">
        <f t="shared" si="4"/>
        <v>0</v>
      </c>
      <c r="AU47" s="19" t="str">
        <f t="shared" si="13"/>
        <v xml:space="preserve"> </v>
      </c>
      <c r="AV47" s="261">
        <f t="shared" si="5"/>
        <v>0</v>
      </c>
      <c r="AW47" s="50"/>
      <c r="AX47" s="49"/>
      <c r="AY47" s="301"/>
      <c r="AZ47" s="295">
        <f t="shared" si="6"/>
        <v>7</v>
      </c>
      <c r="BA47" s="295"/>
      <c r="BB47" s="295">
        <f t="shared" si="7"/>
        <v>7</v>
      </c>
      <c r="BC47" s="268"/>
      <c r="BD47" s="295">
        <f t="shared" si="8"/>
        <v>7</v>
      </c>
      <c r="BE47" s="268"/>
      <c r="BF47" s="295">
        <f t="shared" si="9"/>
        <v>7</v>
      </c>
      <c r="BG47" s="268"/>
      <c r="BH47" s="295">
        <f t="shared" si="10"/>
        <v>7</v>
      </c>
      <c r="BI47" s="268"/>
      <c r="BJ47" s="295">
        <f t="shared" si="11"/>
        <v>7</v>
      </c>
    </row>
    <row r="48" spans="18:62" x14ac:dyDescent="0.25">
      <c r="R48" s="201" t="str">
        <f>Übernahme_Werte!A48&amp;" (Mineralphase)"</f>
        <v>Zn (Mineralphase)</v>
      </c>
      <c r="S48" s="201"/>
      <c r="T48" s="37" t="s">
        <v>19</v>
      </c>
      <c r="U48" s="19" t="str">
        <f>IF(Übernahme_Werte!R48="&lt;","&lt;"," ")</f>
        <v xml:space="preserve"> </v>
      </c>
      <c r="V48" s="35">
        <f>Übernahme_Werte!S48*(1-(Übernahme_Werte!S$11+Übernahme_Werte!S$10))*(1-Übernahme_Werte!S$9)*(1-(Übernahme_Werte!S$6+Übernahme_Werte!S$8))</f>
        <v>0</v>
      </c>
      <c r="W48" s="19" t="str">
        <f>IF(Übernahme_Werte!T48="&lt;","&lt;"," ")</f>
        <v xml:space="preserve"> </v>
      </c>
      <c r="X48" s="35">
        <f>Übernahme_Werte!U48*(1-(Übernahme_Werte!U$11+Übernahme_Werte!U$10))*(1-Übernahme_Werte!U$9)*(1-(Übernahme_Werte!U$6+Übernahme_Werte!U$8))</f>
        <v>0</v>
      </c>
      <c r="Y48" s="19" t="str">
        <f>IF(Übernahme_Werte!V48="&lt;","&lt;"," ")</f>
        <v xml:space="preserve"> </v>
      </c>
      <c r="Z48" s="35">
        <f>Übernahme_Werte!W48*(1-(Übernahme_Werte!W$11+Übernahme_Werte!W$10))*(1-Übernahme_Werte!W$9)*(1-(Übernahme_Werte!W$6+Übernahme_Werte!W$8))</f>
        <v>0</v>
      </c>
      <c r="AA48" s="19" t="str">
        <f>IF(Übernahme_Werte!X48="&lt;","&lt;"," ")</f>
        <v xml:space="preserve"> </v>
      </c>
      <c r="AB48" s="35">
        <f>Übernahme_Werte!Y48*(1-(Übernahme_Werte!Y$11+Übernahme_Werte!Y$10))*(1-Übernahme_Werte!Y$9)*(1-(Übernahme_Werte!Y$6+Übernahme_Werte!Y$8))</f>
        <v>0</v>
      </c>
      <c r="AC48" s="19" t="str">
        <f>IF(Übernahme_Werte!Z48="&lt;","&lt;"," ")</f>
        <v xml:space="preserve"> </v>
      </c>
      <c r="AD48" s="35">
        <f>Übernahme_Werte!AA48*(1-(Übernahme_Werte!AA$11+Übernahme_Werte!AA$10))*(1-Übernahme_Werte!AA$9)*(1-(Übernahme_Werte!AA$6+Übernahme_Werte!AA$8))</f>
        <v>0</v>
      </c>
      <c r="AE48" s="19" t="str">
        <f>IF(Übernahme_Werte!AB48="&lt;","&lt;"," ")</f>
        <v xml:space="preserve"> </v>
      </c>
      <c r="AF48" s="35">
        <f>Übernahme_Werte!AC48*(1-(Übernahme_Werte!AC$11+Übernahme_Werte!AC$10))*(1-Übernahme_Werte!AC$9)*(1-(Übernahme_Werte!AC$6+Übernahme_Werte!AC$8))</f>
        <v>0</v>
      </c>
      <c r="AG48" s="44"/>
      <c r="AH48" s="44"/>
      <c r="AI48" s="51" t="str">
        <f>Übernahme_Werte!A48</f>
        <v>Zn</v>
      </c>
      <c r="AJ48" s="37" t="s">
        <v>19</v>
      </c>
      <c r="AK48" s="19" t="str">
        <f t="shared" si="12"/>
        <v xml:space="preserve"> </v>
      </c>
      <c r="AL48" s="261">
        <f t="shared" si="0"/>
        <v>0</v>
      </c>
      <c r="AM48" s="19" t="str">
        <f t="shared" si="12"/>
        <v xml:space="preserve"> </v>
      </c>
      <c r="AN48" s="261">
        <f t="shared" si="1"/>
        <v>0</v>
      </c>
      <c r="AO48" s="19" t="str">
        <f t="shared" si="12"/>
        <v xml:space="preserve"> </v>
      </c>
      <c r="AP48" s="261">
        <f t="shared" si="2"/>
        <v>0</v>
      </c>
      <c r="AQ48" s="19" t="str">
        <f t="shared" si="12"/>
        <v xml:space="preserve"> </v>
      </c>
      <c r="AR48" s="261">
        <f t="shared" si="3"/>
        <v>0</v>
      </c>
      <c r="AS48" s="19" t="str">
        <f t="shared" si="12"/>
        <v xml:space="preserve"> </v>
      </c>
      <c r="AT48" s="261">
        <f t="shared" si="4"/>
        <v>0</v>
      </c>
      <c r="AU48" s="19" t="str">
        <f t="shared" si="13"/>
        <v xml:space="preserve"> </v>
      </c>
      <c r="AV48" s="261">
        <f t="shared" si="5"/>
        <v>0</v>
      </c>
      <c r="AW48" s="50"/>
      <c r="AX48" s="49"/>
      <c r="AY48" s="301"/>
      <c r="AZ48" s="295">
        <f t="shared" si="6"/>
        <v>7</v>
      </c>
      <c r="BA48" s="295"/>
      <c r="BB48" s="295">
        <f t="shared" si="7"/>
        <v>7</v>
      </c>
      <c r="BC48" s="268"/>
      <c r="BD48" s="295">
        <f t="shared" si="8"/>
        <v>7</v>
      </c>
      <c r="BE48" s="268"/>
      <c r="BF48" s="295">
        <f t="shared" si="9"/>
        <v>7</v>
      </c>
      <c r="BG48" s="268"/>
      <c r="BH48" s="295">
        <f t="shared" si="10"/>
        <v>7</v>
      </c>
      <c r="BI48" s="268"/>
      <c r="BJ48" s="295">
        <f t="shared" si="11"/>
        <v>7</v>
      </c>
    </row>
    <row r="49" spans="18:62" x14ac:dyDescent="0.25">
      <c r="R49" s="37"/>
      <c r="S49" s="37"/>
      <c r="T49" s="37"/>
      <c r="U49" s="37"/>
      <c r="V49" s="24"/>
      <c r="W49" s="37"/>
      <c r="X49" s="24"/>
      <c r="Y49" s="37"/>
      <c r="Z49" s="24"/>
      <c r="AA49" s="37"/>
      <c r="AB49" s="24"/>
      <c r="AC49" s="37"/>
      <c r="AD49" s="24"/>
      <c r="AE49" s="37"/>
      <c r="AF49" s="24"/>
      <c r="AG49" s="24"/>
      <c r="AH49" s="24"/>
      <c r="AI49" s="38"/>
      <c r="AJ49" s="37"/>
      <c r="AK49" s="19"/>
      <c r="AL49" s="9"/>
      <c r="AM49" s="19"/>
      <c r="AN49" s="9"/>
      <c r="AO49" s="19"/>
      <c r="AP49" s="9"/>
      <c r="AQ49" s="19"/>
      <c r="AR49" s="9"/>
      <c r="AS49" s="19"/>
      <c r="AT49" s="9"/>
      <c r="AU49" s="19"/>
      <c r="AV49" s="9"/>
      <c r="AW49" s="36"/>
      <c r="AX49" s="9"/>
      <c r="AY49" s="301"/>
      <c r="AZ49" s="295"/>
      <c r="BA49" s="295"/>
      <c r="BB49" s="268"/>
      <c r="BC49" s="268"/>
      <c r="BD49" s="268"/>
      <c r="BE49" s="268"/>
      <c r="BF49" s="268"/>
      <c r="BG49" s="268"/>
      <c r="BH49" s="268"/>
      <c r="BI49" s="268"/>
      <c r="BJ49" s="268"/>
    </row>
    <row r="50" spans="18:62" x14ac:dyDescent="0.25">
      <c r="R50" s="203" t="s">
        <v>37</v>
      </c>
      <c r="S50" s="203"/>
      <c r="T50" s="9"/>
      <c r="U50" s="9"/>
      <c r="V50" s="24"/>
      <c r="W50" s="9"/>
      <c r="X50" s="24"/>
      <c r="Y50" s="9"/>
      <c r="Z50" s="24"/>
      <c r="AA50" s="9"/>
      <c r="AB50" s="24"/>
      <c r="AC50" s="9"/>
      <c r="AD50" s="24"/>
      <c r="AE50" s="9"/>
      <c r="AF50" s="24"/>
      <c r="AG50" s="24"/>
      <c r="AH50" s="24"/>
      <c r="AI50" s="213" t="s">
        <v>37</v>
      </c>
      <c r="AJ50" s="9"/>
      <c r="AK50" s="19"/>
      <c r="AL50" s="9"/>
      <c r="AM50" s="19"/>
      <c r="AN50" s="9"/>
      <c r="AO50" s="19"/>
      <c r="AP50" s="9"/>
      <c r="AQ50" s="19"/>
      <c r="AR50" s="9"/>
      <c r="AS50" s="19"/>
      <c r="AT50" s="9"/>
      <c r="AU50" s="19"/>
      <c r="AV50" s="9"/>
      <c r="AW50" s="36"/>
      <c r="AX50" s="9"/>
      <c r="AY50" s="301"/>
      <c r="AZ50" s="295"/>
      <c r="BA50" s="295"/>
      <c r="BB50" s="268"/>
      <c r="BC50" s="268"/>
      <c r="BD50" s="268"/>
      <c r="BE50" s="268"/>
      <c r="BF50" s="268"/>
      <c r="BG50" s="268"/>
      <c r="BH50" s="268"/>
      <c r="BI50" s="268"/>
      <c r="BJ50" s="268"/>
    </row>
    <row r="51" spans="18:62" x14ac:dyDescent="0.25">
      <c r="R51" s="201" t="s">
        <v>36</v>
      </c>
      <c r="S51" s="201"/>
      <c r="T51" s="37" t="s">
        <v>35</v>
      </c>
      <c r="U51" s="19" t="str">
        <f>IF(Übernahme_Werte!R51="&lt;","&lt;"," ")</f>
        <v xml:space="preserve"> </v>
      </c>
      <c r="V51" s="24">
        <f>Übernahme_Werte!S52</f>
        <v>0</v>
      </c>
      <c r="W51" s="19" t="str">
        <f>IF(Übernahme_Werte!T51="&lt;","&lt;"," ")</f>
        <v xml:space="preserve"> </v>
      </c>
      <c r="X51" s="24">
        <f>Übernahme_Werte!U52</f>
        <v>0</v>
      </c>
      <c r="Y51" s="19" t="str">
        <f>IF(Übernahme_Werte!V51="&lt;","&lt;"," ")</f>
        <v xml:space="preserve"> </v>
      </c>
      <c r="Z51" s="24">
        <f>Übernahme_Werte!W52</f>
        <v>0</v>
      </c>
      <c r="AA51" s="19" t="str">
        <f>IF(Übernahme_Werte!X51="&lt;","&lt;"," ")</f>
        <v xml:space="preserve"> </v>
      </c>
      <c r="AB51" s="24">
        <f>Übernahme_Werte!Y52</f>
        <v>0</v>
      </c>
      <c r="AC51" s="19" t="str">
        <f>IF(Übernahme_Werte!Z51="&lt;","&lt;"," ")</f>
        <v xml:space="preserve"> </v>
      </c>
      <c r="AD51" s="24">
        <f>Übernahme_Werte!AA52</f>
        <v>0</v>
      </c>
      <c r="AE51" s="19" t="str">
        <f>IF(Übernahme_Werte!AB51="&lt;","&lt;"," ")</f>
        <v xml:space="preserve"> </v>
      </c>
      <c r="AF51" s="24">
        <f>Übernahme_Werte!AC52</f>
        <v>0</v>
      </c>
      <c r="AG51" s="24"/>
      <c r="AH51" s="24"/>
      <c r="AI51" s="51" t="s">
        <v>36</v>
      </c>
      <c r="AJ51" s="37" t="s">
        <v>35</v>
      </c>
      <c r="AK51" s="19" t="str">
        <f t="shared" si="12"/>
        <v xml:space="preserve"> </v>
      </c>
      <c r="AL51" s="261">
        <f>V51</f>
        <v>0</v>
      </c>
      <c r="AM51" s="19" t="str">
        <f t="shared" si="12"/>
        <v xml:space="preserve"> </v>
      </c>
      <c r="AN51" s="261">
        <f>X51</f>
        <v>0</v>
      </c>
      <c r="AO51" s="19" t="str">
        <f t="shared" si="12"/>
        <v xml:space="preserve"> </v>
      </c>
      <c r="AP51" s="261">
        <f>Z51</f>
        <v>0</v>
      </c>
      <c r="AQ51" s="19" t="str">
        <f t="shared" si="12"/>
        <v xml:space="preserve"> </v>
      </c>
      <c r="AR51" s="261">
        <f>AB51</f>
        <v>0</v>
      </c>
      <c r="AS51" s="19" t="str">
        <f t="shared" si="12"/>
        <v xml:space="preserve"> </v>
      </c>
      <c r="AT51" s="261">
        <f>AD51</f>
        <v>0</v>
      </c>
      <c r="AU51" s="19" t="str">
        <f t="shared" si="13"/>
        <v xml:space="preserve"> </v>
      </c>
      <c r="AV51" s="261">
        <f>AF51</f>
        <v>0</v>
      </c>
      <c r="AW51" s="47"/>
      <c r="AX51" s="7"/>
      <c r="AY51" s="301"/>
      <c r="AZ51" s="295">
        <f>IFERROR(IF(AK51="&lt;",IF(V51&lt;0.01,$BF$5,IF(V51&lt;0.1,$BD$5,$BB$5))-(1+INT(LOG10(ABS(V51)))),IF(V51&lt;0.01,$BF$4,IF(V51&lt;0.1,$BD$4,$BB$4))-(1+INT(LOG10(ABS(V51))))),7)</f>
        <v>7</v>
      </c>
      <c r="BA51" s="295"/>
      <c r="BB51" s="295">
        <f>IFERROR(IF(AM51="&lt;",IF(X51&lt;0.01,$BF$5,IF(X51&lt;0.1,$BD$5,$BB$5))-(1+INT(LOG10(ABS(X51)))),IF(X51&lt;0.01,$BF$4,IF(X51&lt;0.1,$BD$4,$BB$4))-(1+INT(LOG10(ABS(X51))))),7)</f>
        <v>7</v>
      </c>
      <c r="BC51" s="268"/>
      <c r="BD51" s="295">
        <f>IFERROR(IF(AO51="&lt;",IF(Z51&lt;0.01,$BF$5,IF(Z51&lt;0.1,$BD$5,$BB$5))-(1+INT(LOG10(ABS(Z51)))),IF(Z51&lt;0.01,$BF$4,IF(Z51&lt;0.1,$BD$4,$BB$4))-(1+INT(LOG10(ABS(Z51))))),7)</f>
        <v>7</v>
      </c>
      <c r="BE51" s="268"/>
      <c r="BF51" s="295">
        <f>IFERROR(IF(AQ51="&lt;",IF(AB51&lt;0.01,$BF$5,IF(AB51&lt;0.1,$BD$5,$BB$5))-(1+INT(LOG10(ABS(AB51)))),IF(AB51&lt;0.01,$BF$4,IF(AB51&lt;0.1,$BD$4,$BB$4))-(1+INT(LOG10(ABS(AB51))))),7)</f>
        <v>7</v>
      </c>
      <c r="BG51" s="268"/>
      <c r="BH51" s="295">
        <f>IFERROR(IF(AS51="&lt;",IF(AD51&lt;0.01,$BF$5,IF(AD51&lt;0.1,$BD$5,$BB$5))-(1+INT(LOG10(ABS(AD51)))),IF(AD51&lt;0.01,$BF$4,IF(AD51&lt;0.1,$BD$4,$BB$4))-(1+INT(LOG10(ABS(AD51))))),7)</f>
        <v>7</v>
      </c>
      <c r="BI51" s="268"/>
      <c r="BJ51" s="295">
        <f t="shared" ref="BJ51:BJ60" si="14">IFERROR(IF(AU51="&lt;",IF(AF51&lt;0.01,$BF$5,IF(AF51&lt;0.1,$BD$5,$BB$5))-(1+INT(LOG10(ABS(AF51)))),IF(AF51&lt;0.01,$BF$4,IF(AF51&lt;0.1,$BD$4,$BB$4))-(1+INT(LOG10(ABS(AF51))))),7)</f>
        <v>7</v>
      </c>
    </row>
    <row r="52" spans="18:62" x14ac:dyDescent="0.25">
      <c r="R52" s="200" t="s">
        <v>34</v>
      </c>
      <c r="S52" s="200"/>
      <c r="T52" s="37" t="s">
        <v>33</v>
      </c>
      <c r="U52" s="19" t="str">
        <f>IF(Übernahme_Werte!R52="&lt;","&lt;"," ")</f>
        <v xml:space="preserve"> </v>
      </c>
      <c r="V52" s="24">
        <f>Übernahme_Werte!S53</f>
        <v>0</v>
      </c>
      <c r="W52" s="19" t="str">
        <f>IF(Übernahme_Werte!T52="&lt;","&lt;"," ")</f>
        <v xml:space="preserve"> </v>
      </c>
      <c r="X52" s="24">
        <f>Übernahme_Werte!U53</f>
        <v>0</v>
      </c>
      <c r="Y52" s="19" t="str">
        <f>IF(Übernahme_Werte!V52="&lt;","&lt;"," ")</f>
        <v xml:space="preserve"> </v>
      </c>
      <c r="Z52" s="24">
        <f>Übernahme_Werte!W53</f>
        <v>0</v>
      </c>
      <c r="AA52" s="19" t="str">
        <f>IF(Übernahme_Werte!X52="&lt;","&lt;"," ")</f>
        <v xml:space="preserve"> </v>
      </c>
      <c r="AB52" s="24">
        <f>Übernahme_Werte!Y53</f>
        <v>0</v>
      </c>
      <c r="AC52" s="19" t="str">
        <f>IF(Übernahme_Werte!Z52="&lt;","&lt;"," ")</f>
        <v xml:space="preserve"> </v>
      </c>
      <c r="AD52" s="24">
        <f>Übernahme_Werte!AA53</f>
        <v>0</v>
      </c>
      <c r="AE52" s="19" t="str">
        <f>IF(Übernahme_Werte!AB52="&lt;","&lt;"," ")</f>
        <v xml:space="preserve"> </v>
      </c>
      <c r="AF52" s="24">
        <f>Übernahme_Werte!AC53</f>
        <v>0</v>
      </c>
      <c r="AG52" s="24"/>
      <c r="AH52" s="24"/>
      <c r="AI52" s="57" t="s">
        <v>34</v>
      </c>
      <c r="AJ52" s="37" t="s">
        <v>33</v>
      </c>
      <c r="AK52" s="19" t="str">
        <f t="shared" si="12"/>
        <v xml:space="preserve"> </v>
      </c>
      <c r="AL52" s="261">
        <f>V52</f>
        <v>0</v>
      </c>
      <c r="AM52" s="19" t="str">
        <f t="shared" si="12"/>
        <v xml:space="preserve"> </v>
      </c>
      <c r="AN52" s="261">
        <f>X52</f>
        <v>0</v>
      </c>
      <c r="AO52" s="19" t="str">
        <f t="shared" si="12"/>
        <v xml:space="preserve"> </v>
      </c>
      <c r="AP52" s="261">
        <f>Z52</f>
        <v>0</v>
      </c>
      <c r="AQ52" s="19" t="str">
        <f t="shared" si="12"/>
        <v xml:space="preserve"> </v>
      </c>
      <c r="AR52" s="261">
        <f>AB52</f>
        <v>0</v>
      </c>
      <c r="AS52" s="19" t="str">
        <f t="shared" ref="AS52:AS81" si="15">AC52</f>
        <v xml:space="preserve"> </v>
      </c>
      <c r="AT52" s="261">
        <f>AD52</f>
        <v>0</v>
      </c>
      <c r="AU52" s="19" t="str">
        <f t="shared" si="13"/>
        <v xml:space="preserve"> </v>
      </c>
      <c r="AV52" s="261">
        <f>AF52</f>
        <v>0</v>
      </c>
      <c r="AW52" s="36"/>
      <c r="AX52" s="9"/>
      <c r="AY52" s="301"/>
      <c r="AZ52" s="295">
        <f>IFERROR(IF(AK52="&lt;",IF(V52&lt;0.01,$BF$5,IF(V52&lt;0.1,$BD$5,$BB$5))-(1+INT(LOG10(ABS(V52)))),IF(V52&lt;0.01,$BF$4,IF(V52&lt;0.1,$BD$4,$BB$4))-(1+INT(LOG10(ABS(V52))))),7)</f>
        <v>7</v>
      </c>
      <c r="BA52" s="295"/>
      <c r="BB52" s="295">
        <f>IFERROR(IF(AM52="&lt;",IF(X52&lt;0.01,$BF$5,IF(X52&lt;0.1,$BD$5,$BB$5))-(1+INT(LOG10(ABS(X52)))),IF(X52&lt;0.01,$BF$4,IF(X52&lt;0.1,$BD$4,$BB$4))-(1+INT(LOG10(ABS(X52))))),7)</f>
        <v>7</v>
      </c>
      <c r="BC52" s="268"/>
      <c r="BD52" s="295">
        <f>IFERROR(IF(AO52="&lt;",IF(Z52&lt;0.01,$BF$5,IF(Z52&lt;0.1,$BD$5,$BB$5))-(1+INT(LOG10(ABS(Z52)))),IF(Z52&lt;0.01,$BF$4,IF(Z52&lt;0.1,$BD$4,$BB$4))-(1+INT(LOG10(ABS(Z52))))),7)</f>
        <v>7</v>
      </c>
      <c r="BE52" s="268"/>
      <c r="BF52" s="295">
        <f>IFERROR(IF(AQ52="&lt;",IF(AB52&lt;0.01,$BF$5,IF(AB52&lt;0.1,$BD$5,$BB$5))-(1+INT(LOG10(ABS(AB52)))),IF(AB52&lt;0.01,$BF$4,IF(AB52&lt;0.1,$BD$4,$BB$4))-(1+INT(LOG10(ABS(AB52))))),7)</f>
        <v>7</v>
      </c>
      <c r="BG52" s="268"/>
      <c r="BH52" s="295">
        <f>IFERROR(IF(AS52="&lt;",IF(AD52&lt;0.01,$BF$5,IF(AD52&lt;0.1,$BD$5,$BB$5))-(1+INT(LOG10(ABS(AD52)))),IF(AD52&lt;0.01,$BF$4,IF(AD52&lt;0.1,$BD$4,$BB$4))-(1+INT(LOG10(ABS(AD52))))),7)</f>
        <v>7</v>
      </c>
      <c r="BI52" s="268"/>
      <c r="BJ52" s="295">
        <f t="shared" si="14"/>
        <v>7</v>
      </c>
    </row>
    <row r="53" spans="18:62" x14ac:dyDescent="0.25">
      <c r="R53" t="s">
        <v>220</v>
      </c>
      <c r="S53"/>
      <c r="AI53" s="2" t="s">
        <v>227</v>
      </c>
      <c r="AK53" s="19"/>
      <c r="AL53" s="18"/>
      <c r="AM53" s="19"/>
      <c r="AN53" s="18"/>
      <c r="AO53" s="19"/>
      <c r="AP53" s="18"/>
      <c r="AQ53" s="19"/>
      <c r="AR53" s="18"/>
      <c r="AS53" s="19"/>
      <c r="AT53" s="18"/>
      <c r="AU53" s="19"/>
      <c r="AV53" s="18"/>
      <c r="AW53" s="41"/>
      <c r="AY53" s="301"/>
      <c r="AZ53" s="295"/>
      <c r="BA53" s="295"/>
      <c r="BB53" s="295"/>
      <c r="BC53" s="268"/>
      <c r="BD53" s="295"/>
      <c r="BE53" s="268"/>
      <c r="BF53" s="295"/>
      <c r="BG53" s="268"/>
      <c r="BH53" s="295"/>
      <c r="BI53" s="268"/>
      <c r="BJ53" s="295">
        <f t="shared" si="14"/>
        <v>7</v>
      </c>
    </row>
    <row r="54" spans="18:62" x14ac:dyDescent="0.25">
      <c r="R54" s="201" t="str">
        <f>Übernahme_Werte!A56</f>
        <v>Cu</v>
      </c>
      <c r="S54" s="201"/>
      <c r="T54" s="37" t="s">
        <v>24</v>
      </c>
      <c r="U54" s="19" t="str">
        <f>IF(Übernahme_Werte!R54="&lt;","&lt;"," ")</f>
        <v xml:space="preserve"> </v>
      </c>
      <c r="V54" s="25">
        <f>Übernahme_Werte!S56</f>
        <v>0</v>
      </c>
      <c r="W54" s="317" t="str">
        <f>IF(Übernahme_Werte!T54="&lt;","&lt;"," ")</f>
        <v xml:space="preserve"> </v>
      </c>
      <c r="X54" s="25">
        <f>Übernahme_Werte!U56</f>
        <v>0</v>
      </c>
      <c r="Y54" s="317" t="str">
        <f>IF(Übernahme_Werte!V54="&lt;","&lt;"," ")</f>
        <v xml:space="preserve"> </v>
      </c>
      <c r="Z54" s="25">
        <f>Übernahme_Werte!W56</f>
        <v>0</v>
      </c>
      <c r="AA54" s="317" t="str">
        <f>IF(Übernahme_Werte!X54="&lt;","&lt;"," ")</f>
        <v xml:space="preserve"> </v>
      </c>
      <c r="AB54" s="25">
        <f>Übernahme_Werte!Y56</f>
        <v>0</v>
      </c>
      <c r="AC54" s="317" t="str">
        <f>IF(Übernahme_Werte!Z54="&lt;","&lt;"," ")</f>
        <v xml:space="preserve"> </v>
      </c>
      <c r="AD54" s="25">
        <f>Übernahme_Werte!AA56</f>
        <v>0</v>
      </c>
      <c r="AE54" s="19" t="str">
        <f>IF(Übernahme_Werte!AB54="&lt;","&lt;"," ")</f>
        <v xml:space="preserve"> </v>
      </c>
      <c r="AF54" s="24">
        <f>Übernahme_Werte!AC56</f>
        <v>0</v>
      </c>
      <c r="AG54" s="44"/>
      <c r="AH54" s="44"/>
      <c r="AI54" s="51" t="str">
        <f>Übernahme_Werte!A56</f>
        <v>Cu</v>
      </c>
      <c r="AJ54" s="37" t="str">
        <f>Übernahme_Werte!B56</f>
        <v>[mg/l]</v>
      </c>
      <c r="AK54" s="19" t="str">
        <f t="shared" si="12"/>
        <v xml:space="preserve"> </v>
      </c>
      <c r="AL54" s="261">
        <f>V54</f>
        <v>0</v>
      </c>
      <c r="AM54" s="19" t="str">
        <f t="shared" si="12"/>
        <v xml:space="preserve"> </v>
      </c>
      <c r="AN54" s="261">
        <f>IFERROR(ROUND(X54,BB54),"Prüfen!")</f>
        <v>0</v>
      </c>
      <c r="AO54" s="19" t="str">
        <f t="shared" si="12"/>
        <v xml:space="preserve"> </v>
      </c>
      <c r="AP54" s="261">
        <f>IFERROR(ROUND(Z54,BD54),"Prüfen!")</f>
        <v>0</v>
      </c>
      <c r="AQ54" s="19" t="str">
        <f t="shared" si="12"/>
        <v xml:space="preserve"> </v>
      </c>
      <c r="AR54" s="261">
        <f>IFERROR(ROUND(AB54,BF54),"Prüfen!")</f>
        <v>0</v>
      </c>
      <c r="AS54" s="19" t="str">
        <f t="shared" si="15"/>
        <v xml:space="preserve"> </v>
      </c>
      <c r="AT54" s="261">
        <f>IFERROR(ROUND(AD54,BH54),"Prüfen!")</f>
        <v>0</v>
      </c>
      <c r="AU54" s="19" t="str">
        <f t="shared" si="13"/>
        <v xml:space="preserve"> </v>
      </c>
      <c r="AV54" s="261">
        <f>IFERROR(ROUND(AF54,BJ54),"Prüfen!")</f>
        <v>0</v>
      </c>
      <c r="AW54" s="47"/>
      <c r="AX54" s="7"/>
      <c r="AY54" s="301"/>
      <c r="AZ54" s="295">
        <f t="shared" ref="AZ54:AZ60" si="16">IFERROR(IF(AK54="&lt;",IF(V54&lt;0.01,$BF$5,IF(V54&lt;0.1,$BD$5,$BB$5))-(1+INT(LOG10(ABS(V54)))),IF(V54&lt;0.01,$BF$4,IF(V54&lt;0.1,$BD$4,$BB$4))-(1+INT(LOG10(ABS(V54))))),7)</f>
        <v>7</v>
      </c>
      <c r="BA54" s="295"/>
      <c r="BB54" s="295">
        <f t="shared" ref="BB54:BB60" si="17">IFERROR(IF(AM54="&lt;",IF(X54&lt;0.01,$BF$5,IF(X54&lt;0.1,$BD$5,$BB$5))-(1+INT(LOG10(ABS(X54)))),IF(X54&lt;0.01,$BF$4,IF(X54&lt;0.1,$BD$4,$BB$4))-(1+INT(LOG10(ABS(X54))))),7)</f>
        <v>7</v>
      </c>
      <c r="BC54" s="268"/>
      <c r="BD54" s="295">
        <f t="shared" ref="BD54:BD60" si="18">IFERROR(IF(AO54="&lt;",IF(Z54&lt;0.01,$BF$5,IF(Z54&lt;0.1,$BD$5,$BB$5))-(1+INT(LOG10(ABS(Z54)))),IF(Z54&lt;0.01,$BF$4,IF(Z54&lt;0.1,$BD$4,$BB$4))-(1+INT(LOG10(ABS(Z54))))),7)</f>
        <v>7</v>
      </c>
      <c r="BE54" s="268"/>
      <c r="BF54" s="295">
        <f t="shared" ref="BF54:BF60" si="19">IFERROR(IF(AQ54="&lt;",IF(AB54&lt;0.01,$BF$5,IF(AB54&lt;0.1,$BD$5,$BB$5))-(1+INT(LOG10(ABS(AB54)))),IF(AB54&lt;0.01,$BF$4,IF(AB54&lt;0.1,$BD$4,$BB$4))-(1+INT(LOG10(ABS(AB54))))),7)</f>
        <v>7</v>
      </c>
      <c r="BG54" s="268"/>
      <c r="BH54" s="295">
        <f t="shared" ref="BH54:BH60" si="20">IFERROR(IF(AS54="&lt;",IF(AD54&lt;0.01,$BF$5,IF(AD54&lt;0.1,$BD$5,$BB$5))-(1+INT(LOG10(ABS(AD54)))),IF(AD54&lt;0.01,$BF$4,IF(AD54&lt;0.1,$BD$4,$BB$4))-(1+INT(LOG10(ABS(AD54))))),7)</f>
        <v>7</v>
      </c>
      <c r="BI54" s="268"/>
      <c r="BJ54" s="295">
        <f t="shared" si="14"/>
        <v>7</v>
      </c>
    </row>
    <row r="55" spans="18:62" x14ac:dyDescent="0.25">
      <c r="R55" s="201" t="str">
        <f>Übernahme_Werte!A59</f>
        <v>Ni</v>
      </c>
      <c r="S55" s="201"/>
      <c r="T55" s="37" t="s">
        <v>24</v>
      </c>
      <c r="U55" s="19" t="str">
        <f>IF(Übernahme_Werte!R55="&lt;","&lt;"," ")</f>
        <v xml:space="preserve"> </v>
      </c>
      <c r="V55" s="25">
        <f>Übernahme_Werte!S59</f>
        <v>0</v>
      </c>
      <c r="W55" s="317" t="str">
        <f>IF(Übernahme_Werte!T55="&lt;","&lt;"," ")</f>
        <v xml:space="preserve"> </v>
      </c>
      <c r="X55" s="25">
        <f>Übernahme_Werte!U59</f>
        <v>0</v>
      </c>
      <c r="Y55" s="317" t="str">
        <f>IF(Übernahme_Werte!V55="&lt;","&lt;"," ")</f>
        <v xml:space="preserve"> </v>
      </c>
      <c r="Z55" s="25">
        <f>Übernahme_Werte!W59</f>
        <v>0</v>
      </c>
      <c r="AA55" s="317" t="str">
        <f>IF(Übernahme_Werte!X55="&lt;","&lt;"," ")</f>
        <v xml:space="preserve"> </v>
      </c>
      <c r="AB55" s="25">
        <f>Übernahme_Werte!Y59</f>
        <v>0</v>
      </c>
      <c r="AC55" s="317" t="str">
        <f>IF(Übernahme_Werte!Z55="&lt;","&lt;"," ")</f>
        <v xml:space="preserve"> </v>
      </c>
      <c r="AD55" s="25">
        <f>Übernahme_Werte!AA59</f>
        <v>0</v>
      </c>
      <c r="AE55" s="19" t="str">
        <f>IF(Übernahme_Werte!AB55="&lt;","&lt;"," ")</f>
        <v xml:space="preserve"> </v>
      </c>
      <c r="AF55" s="24">
        <f>Übernahme_Werte!AC59</f>
        <v>0</v>
      </c>
      <c r="AG55" s="44"/>
      <c r="AH55" s="44"/>
      <c r="AI55" s="51" t="str">
        <f>Übernahme_Werte!A59</f>
        <v>Ni</v>
      </c>
      <c r="AJ55" s="37" t="str">
        <f>Übernahme_Werte!B59</f>
        <v>[mg/l]</v>
      </c>
      <c r="AK55" s="19" t="str">
        <f t="shared" si="12"/>
        <v xml:space="preserve"> </v>
      </c>
      <c r="AL55" s="261">
        <f t="shared" ref="AL55:AL60" si="21">V55</f>
        <v>0</v>
      </c>
      <c r="AM55" s="19" t="str">
        <f t="shared" si="12"/>
        <v xml:space="preserve"> </v>
      </c>
      <c r="AN55" s="261">
        <f t="shared" ref="AN55:AV60" si="22">IFERROR(ROUND(X55,BB55),"Prüfen!")</f>
        <v>0</v>
      </c>
      <c r="AO55" s="19" t="str">
        <f t="shared" si="12"/>
        <v xml:space="preserve"> </v>
      </c>
      <c r="AP55" s="261">
        <f t="shared" si="22"/>
        <v>0</v>
      </c>
      <c r="AQ55" s="19" t="str">
        <f t="shared" si="12"/>
        <v xml:space="preserve"> </v>
      </c>
      <c r="AR55" s="261">
        <f t="shared" si="22"/>
        <v>0</v>
      </c>
      <c r="AS55" s="19" t="str">
        <f t="shared" si="15"/>
        <v xml:space="preserve"> </v>
      </c>
      <c r="AT55" s="261">
        <f t="shared" si="22"/>
        <v>0</v>
      </c>
      <c r="AU55" s="19" t="str">
        <f t="shared" si="13"/>
        <v xml:space="preserve"> </v>
      </c>
      <c r="AV55" s="261">
        <f t="shared" si="22"/>
        <v>0</v>
      </c>
      <c r="AW55" s="45"/>
      <c r="AX55" s="39"/>
      <c r="AY55" s="301"/>
      <c r="AZ55" s="295">
        <f t="shared" si="16"/>
        <v>7</v>
      </c>
      <c r="BA55" s="295"/>
      <c r="BB55" s="295">
        <f t="shared" si="17"/>
        <v>7</v>
      </c>
      <c r="BC55" s="268"/>
      <c r="BD55" s="295">
        <f t="shared" si="18"/>
        <v>7</v>
      </c>
      <c r="BE55" s="268"/>
      <c r="BF55" s="295">
        <f t="shared" si="19"/>
        <v>7</v>
      </c>
      <c r="BG55" s="268"/>
      <c r="BH55" s="295">
        <f t="shared" si="20"/>
        <v>7</v>
      </c>
      <c r="BI55" s="268"/>
      <c r="BJ55" s="295">
        <f t="shared" si="14"/>
        <v>7</v>
      </c>
    </row>
    <row r="56" spans="18:62" x14ac:dyDescent="0.25">
      <c r="R56" s="201" t="str">
        <f>Übernahme_Werte!A60</f>
        <v>Pb</v>
      </c>
      <c r="S56" s="201"/>
      <c r="T56" s="37" t="s">
        <v>24</v>
      </c>
      <c r="U56" s="19" t="str">
        <f>IF(Übernahme_Werte!R56="&lt;","&lt;"," ")</f>
        <v xml:space="preserve"> </v>
      </c>
      <c r="V56" s="25">
        <f>Übernahme_Werte!S60</f>
        <v>0</v>
      </c>
      <c r="W56" s="317" t="str">
        <f>IF(Übernahme_Werte!T56="&lt;","&lt;"," ")</f>
        <v xml:space="preserve"> </v>
      </c>
      <c r="X56" s="25">
        <f>Übernahme_Werte!U60</f>
        <v>0</v>
      </c>
      <c r="Y56" s="317" t="str">
        <f>IF(Übernahme_Werte!V56="&lt;","&lt;"," ")</f>
        <v xml:space="preserve"> </v>
      </c>
      <c r="Z56" s="25">
        <f>Übernahme_Werte!W60</f>
        <v>0</v>
      </c>
      <c r="AA56" s="317" t="str">
        <f>IF(Übernahme_Werte!X56="&lt;","&lt;"," ")</f>
        <v xml:space="preserve"> </v>
      </c>
      <c r="AB56" s="25">
        <f>Übernahme_Werte!Y60</f>
        <v>0</v>
      </c>
      <c r="AC56" s="317" t="str">
        <f>IF(Übernahme_Werte!Z56="&lt;","&lt;"," ")</f>
        <v xml:space="preserve"> </v>
      </c>
      <c r="AD56" s="25">
        <f>Übernahme_Werte!AA60</f>
        <v>0</v>
      </c>
      <c r="AE56" s="19" t="str">
        <f>IF(Übernahme_Werte!AB56="&lt;","&lt;"," ")</f>
        <v xml:space="preserve"> </v>
      </c>
      <c r="AF56" s="24">
        <f>Übernahme_Werte!AC60</f>
        <v>0</v>
      </c>
      <c r="AG56" s="44"/>
      <c r="AH56" s="44"/>
      <c r="AI56" s="51" t="str">
        <f>Übernahme_Werte!A60</f>
        <v>Pb</v>
      </c>
      <c r="AJ56" s="37" t="str">
        <f>Übernahme_Werte!B60</f>
        <v>[mg/l]</v>
      </c>
      <c r="AK56" s="19" t="str">
        <f t="shared" si="12"/>
        <v xml:space="preserve"> </v>
      </c>
      <c r="AL56" s="261">
        <f t="shared" si="21"/>
        <v>0</v>
      </c>
      <c r="AM56" s="19" t="str">
        <f t="shared" si="12"/>
        <v xml:space="preserve"> </v>
      </c>
      <c r="AN56" s="261">
        <f t="shared" si="22"/>
        <v>0</v>
      </c>
      <c r="AO56" s="19" t="str">
        <f t="shared" si="12"/>
        <v xml:space="preserve"> </v>
      </c>
      <c r="AP56" s="261">
        <f t="shared" si="22"/>
        <v>0</v>
      </c>
      <c r="AQ56" s="19" t="str">
        <f t="shared" si="12"/>
        <v xml:space="preserve"> </v>
      </c>
      <c r="AR56" s="261">
        <f t="shared" si="22"/>
        <v>0</v>
      </c>
      <c r="AS56" s="19" t="str">
        <f t="shared" si="15"/>
        <v xml:space="preserve"> </v>
      </c>
      <c r="AT56" s="261">
        <f t="shared" si="22"/>
        <v>0</v>
      </c>
      <c r="AU56" s="19" t="str">
        <f t="shared" si="13"/>
        <v xml:space="preserve"> </v>
      </c>
      <c r="AV56" s="261">
        <f t="shared" si="22"/>
        <v>0</v>
      </c>
      <c r="AW56" s="43"/>
      <c r="AX56" s="42"/>
      <c r="AY56" s="301"/>
      <c r="AZ56" s="295">
        <f t="shared" si="16"/>
        <v>7</v>
      </c>
      <c r="BA56" s="295"/>
      <c r="BB56" s="295">
        <f t="shared" si="17"/>
        <v>7</v>
      </c>
      <c r="BC56" s="268"/>
      <c r="BD56" s="295">
        <f t="shared" si="18"/>
        <v>7</v>
      </c>
      <c r="BE56" s="268"/>
      <c r="BF56" s="295">
        <f t="shared" si="19"/>
        <v>7</v>
      </c>
      <c r="BG56" s="268"/>
      <c r="BH56" s="295">
        <f t="shared" si="20"/>
        <v>7</v>
      </c>
      <c r="BI56" s="268"/>
      <c r="BJ56" s="295">
        <f t="shared" si="14"/>
        <v>7</v>
      </c>
    </row>
    <row r="57" spans="18:62" x14ac:dyDescent="0.25">
      <c r="R57" s="201" t="str">
        <f>Übernahme_Werte!A61</f>
        <v>Zn</v>
      </c>
      <c r="S57" s="201"/>
      <c r="T57" s="37" t="s">
        <v>24</v>
      </c>
      <c r="U57" s="19" t="str">
        <f>IF(Übernahme_Werte!R57="&lt;","&lt;"," ")</f>
        <v xml:space="preserve"> </v>
      </c>
      <c r="V57" s="25">
        <f>Übernahme_Werte!S61</f>
        <v>0</v>
      </c>
      <c r="W57" s="317" t="str">
        <f>IF(Übernahme_Werte!T57="&lt;","&lt;"," ")</f>
        <v xml:space="preserve"> </v>
      </c>
      <c r="X57" s="25">
        <f>Übernahme_Werte!U61</f>
        <v>0</v>
      </c>
      <c r="Y57" s="317" t="str">
        <f>IF(Übernahme_Werte!V57="&lt;","&lt;"," ")</f>
        <v xml:space="preserve"> </v>
      </c>
      <c r="Z57" s="25">
        <f>Übernahme_Werte!W61</f>
        <v>0</v>
      </c>
      <c r="AA57" s="317" t="str">
        <f>IF(Übernahme_Werte!X57="&lt;","&lt;"," ")</f>
        <v xml:space="preserve"> </v>
      </c>
      <c r="AB57" s="25">
        <f>Übernahme_Werte!Y61</f>
        <v>0</v>
      </c>
      <c r="AC57" s="317" t="str">
        <f>IF(Übernahme_Werte!Z57="&lt;","&lt;"," ")</f>
        <v xml:space="preserve"> </v>
      </c>
      <c r="AD57" s="25">
        <f>Übernahme_Werte!AA61</f>
        <v>0</v>
      </c>
      <c r="AE57" s="19" t="str">
        <f>IF(Übernahme_Werte!AB57="&lt;","&lt;"," ")</f>
        <v xml:space="preserve"> </v>
      </c>
      <c r="AF57" s="24">
        <f>Übernahme_Werte!AC61</f>
        <v>0</v>
      </c>
      <c r="AG57" s="44"/>
      <c r="AH57" s="44"/>
      <c r="AI57" s="51" t="str">
        <f>Übernahme_Werte!A61</f>
        <v>Zn</v>
      </c>
      <c r="AJ57" s="37" t="str">
        <f>Übernahme_Werte!B61</f>
        <v>[mg/l]</v>
      </c>
      <c r="AK57" s="19" t="str">
        <f t="shared" si="12"/>
        <v xml:space="preserve"> </v>
      </c>
      <c r="AL57" s="261">
        <f t="shared" si="21"/>
        <v>0</v>
      </c>
      <c r="AM57" s="19" t="str">
        <f t="shared" si="12"/>
        <v xml:space="preserve"> </v>
      </c>
      <c r="AN57" s="261">
        <f t="shared" si="22"/>
        <v>0</v>
      </c>
      <c r="AO57" s="19" t="str">
        <f t="shared" si="12"/>
        <v xml:space="preserve"> </v>
      </c>
      <c r="AP57" s="261">
        <f t="shared" si="22"/>
        <v>0</v>
      </c>
      <c r="AQ57" s="19" t="str">
        <f t="shared" si="12"/>
        <v xml:space="preserve"> </v>
      </c>
      <c r="AR57" s="261">
        <f t="shared" si="22"/>
        <v>0</v>
      </c>
      <c r="AS57" s="19" t="str">
        <f t="shared" si="15"/>
        <v xml:space="preserve"> </v>
      </c>
      <c r="AT57" s="261">
        <f t="shared" si="22"/>
        <v>0</v>
      </c>
      <c r="AU57" s="19" t="str">
        <f t="shared" si="13"/>
        <v xml:space="preserve"> </v>
      </c>
      <c r="AV57" s="261">
        <f t="shared" si="22"/>
        <v>0</v>
      </c>
      <c r="AW57" s="43"/>
      <c r="AX57" s="42"/>
      <c r="AY57" s="301"/>
      <c r="AZ57" s="295">
        <f t="shared" si="16"/>
        <v>7</v>
      </c>
      <c r="BA57" s="295"/>
      <c r="BB57" s="295">
        <f t="shared" si="17"/>
        <v>7</v>
      </c>
      <c r="BC57" s="268"/>
      <c r="BD57" s="295">
        <f t="shared" si="18"/>
        <v>7</v>
      </c>
      <c r="BE57" s="268"/>
      <c r="BF57" s="295">
        <f t="shared" si="19"/>
        <v>7</v>
      </c>
      <c r="BG57" s="268"/>
      <c r="BH57" s="295">
        <f t="shared" si="20"/>
        <v>7</v>
      </c>
      <c r="BI57" s="268"/>
      <c r="BJ57" s="295">
        <f t="shared" si="14"/>
        <v>7</v>
      </c>
    </row>
    <row r="58" spans="18:62" ht="16.5" customHeight="1" x14ac:dyDescent="0.25">
      <c r="R58" s="201" t="str">
        <f>Übernahme_Werte!A55</f>
        <v>Ca</v>
      </c>
      <c r="S58" s="201"/>
      <c r="T58" s="37" t="s">
        <v>24</v>
      </c>
      <c r="U58" s="19" t="str">
        <f>IF(Übernahme_Werte!R58="&lt;","&lt;"," ")</f>
        <v xml:space="preserve"> </v>
      </c>
      <c r="V58" s="25">
        <f>Übernahme_Werte!S55</f>
        <v>0</v>
      </c>
      <c r="W58" s="317" t="str">
        <f>IF(Übernahme_Werte!T58="&lt;","&lt;"," ")</f>
        <v xml:space="preserve"> </v>
      </c>
      <c r="X58" s="25">
        <f>Übernahme_Werte!U55</f>
        <v>0</v>
      </c>
      <c r="Y58" s="317" t="str">
        <f>IF(Übernahme_Werte!V58="&lt;","&lt;"," ")</f>
        <v xml:space="preserve"> </v>
      </c>
      <c r="Z58" s="25">
        <f>Übernahme_Werte!W55</f>
        <v>0</v>
      </c>
      <c r="AA58" s="317" t="str">
        <f>IF(Übernahme_Werte!X58="&lt;","&lt;"," ")</f>
        <v xml:space="preserve"> </v>
      </c>
      <c r="AB58" s="25">
        <f>Übernahme_Werte!Y55</f>
        <v>0</v>
      </c>
      <c r="AC58" s="317" t="str">
        <f>IF(Übernahme_Werte!Z58="&lt;","&lt;"," ")</f>
        <v xml:space="preserve"> </v>
      </c>
      <c r="AD58" s="25">
        <f>Übernahme_Werte!AA55</f>
        <v>0</v>
      </c>
      <c r="AE58" s="19" t="str">
        <f>IF(Übernahme_Werte!AB58="&lt;","&lt;"," ")</f>
        <v xml:space="preserve"> </v>
      </c>
      <c r="AF58" s="24">
        <f>Übernahme_Werte!AC55</f>
        <v>0</v>
      </c>
      <c r="AG58" s="44"/>
      <c r="AH58" s="44"/>
      <c r="AI58" s="51" t="str">
        <f>Übernahme_Werte!A55</f>
        <v>Ca</v>
      </c>
      <c r="AJ58" s="37" t="str">
        <f>Übernahme_Werte!B55</f>
        <v>[mg/l]</v>
      </c>
      <c r="AK58" s="19" t="str">
        <f t="shared" si="12"/>
        <v xml:space="preserve"> </v>
      </c>
      <c r="AL58" s="261">
        <f t="shared" si="21"/>
        <v>0</v>
      </c>
      <c r="AM58" s="19" t="str">
        <f t="shared" si="12"/>
        <v xml:space="preserve"> </v>
      </c>
      <c r="AN58" s="261">
        <f t="shared" si="22"/>
        <v>0</v>
      </c>
      <c r="AO58" s="19" t="str">
        <f t="shared" si="12"/>
        <v xml:space="preserve"> </v>
      </c>
      <c r="AP58" s="261">
        <f t="shared" si="22"/>
        <v>0</v>
      </c>
      <c r="AQ58" s="19" t="str">
        <f t="shared" si="12"/>
        <v xml:space="preserve"> </v>
      </c>
      <c r="AR58" s="261">
        <f t="shared" si="22"/>
        <v>0</v>
      </c>
      <c r="AS58" s="19" t="str">
        <f t="shared" si="15"/>
        <v xml:space="preserve"> </v>
      </c>
      <c r="AT58" s="261">
        <f t="shared" si="22"/>
        <v>0</v>
      </c>
      <c r="AU58" s="19" t="str">
        <f t="shared" si="13"/>
        <v xml:space="preserve"> </v>
      </c>
      <c r="AV58" s="261">
        <f t="shared" si="22"/>
        <v>0</v>
      </c>
      <c r="AW58" s="43"/>
      <c r="AX58" s="42"/>
      <c r="AY58" s="301"/>
      <c r="AZ58" s="295">
        <f t="shared" si="16"/>
        <v>7</v>
      </c>
      <c r="BA58" s="295"/>
      <c r="BB58" s="295">
        <f t="shared" si="17"/>
        <v>7</v>
      </c>
      <c r="BC58" s="268"/>
      <c r="BD58" s="295">
        <f t="shared" si="18"/>
        <v>7</v>
      </c>
      <c r="BE58" s="268"/>
      <c r="BF58" s="295">
        <f t="shared" si="19"/>
        <v>7</v>
      </c>
      <c r="BG58" s="268"/>
      <c r="BH58" s="295">
        <f t="shared" si="20"/>
        <v>7</v>
      </c>
      <c r="BI58" s="268"/>
      <c r="BJ58" s="295">
        <f t="shared" si="14"/>
        <v>7</v>
      </c>
    </row>
    <row r="59" spans="18:62" x14ac:dyDescent="0.25">
      <c r="R59" s="201" t="str">
        <f>Übernahme_Werte!A57</f>
        <v>K</v>
      </c>
      <c r="S59" s="201"/>
      <c r="T59" s="37" t="s">
        <v>24</v>
      </c>
      <c r="U59" s="19" t="str">
        <f>IF(Übernahme_Werte!R59="&lt;","&lt;"," ")</f>
        <v xml:space="preserve"> </v>
      </c>
      <c r="V59" s="25">
        <f>Übernahme_Werte!S57</f>
        <v>0</v>
      </c>
      <c r="W59" s="317" t="str">
        <f>IF(Übernahme_Werte!T59="&lt;","&lt;"," ")</f>
        <v xml:space="preserve"> </v>
      </c>
      <c r="X59" s="25">
        <f>Übernahme_Werte!U57</f>
        <v>0</v>
      </c>
      <c r="Y59" s="317" t="str">
        <f>IF(Übernahme_Werte!V59="&lt;","&lt;"," ")</f>
        <v xml:space="preserve"> </v>
      </c>
      <c r="Z59" s="25">
        <f>Übernahme_Werte!W57</f>
        <v>0</v>
      </c>
      <c r="AA59" s="317" t="str">
        <f>IF(Übernahme_Werte!X59="&lt;","&lt;"," ")</f>
        <v xml:space="preserve"> </v>
      </c>
      <c r="AB59" s="25">
        <f>Übernahme_Werte!Y57</f>
        <v>0</v>
      </c>
      <c r="AC59" s="317" t="str">
        <f>IF(Übernahme_Werte!Z59="&lt;","&lt;"," ")</f>
        <v xml:space="preserve"> </v>
      </c>
      <c r="AD59" s="25">
        <f>Übernahme_Werte!AA57</f>
        <v>0</v>
      </c>
      <c r="AE59" s="19" t="str">
        <f>IF(Übernahme_Werte!AB59="&lt;","&lt;"," ")</f>
        <v xml:space="preserve"> </v>
      </c>
      <c r="AF59" s="24">
        <f>Übernahme_Werte!AC57</f>
        <v>0</v>
      </c>
      <c r="AG59" s="44"/>
      <c r="AH59" s="44"/>
      <c r="AI59" s="51" t="str">
        <f>Übernahme_Werte!A57</f>
        <v>K</v>
      </c>
      <c r="AJ59" s="37" t="str">
        <f>Übernahme_Werte!B57</f>
        <v>[mg/l]</v>
      </c>
      <c r="AK59" s="19" t="str">
        <f t="shared" si="12"/>
        <v xml:space="preserve"> </v>
      </c>
      <c r="AL59" s="261">
        <f t="shared" si="21"/>
        <v>0</v>
      </c>
      <c r="AM59" s="19" t="str">
        <f t="shared" si="12"/>
        <v xml:space="preserve"> </v>
      </c>
      <c r="AN59" s="261">
        <f t="shared" si="22"/>
        <v>0</v>
      </c>
      <c r="AO59" s="19" t="str">
        <f t="shared" si="12"/>
        <v xml:space="preserve"> </v>
      </c>
      <c r="AP59" s="261">
        <f t="shared" si="22"/>
        <v>0</v>
      </c>
      <c r="AQ59" s="19" t="str">
        <f t="shared" si="12"/>
        <v xml:space="preserve"> </v>
      </c>
      <c r="AR59" s="261">
        <f t="shared" si="22"/>
        <v>0</v>
      </c>
      <c r="AS59" s="19" t="str">
        <f t="shared" si="15"/>
        <v xml:space="preserve"> </v>
      </c>
      <c r="AT59" s="261">
        <f t="shared" si="22"/>
        <v>0</v>
      </c>
      <c r="AU59" s="19" t="str">
        <f t="shared" si="13"/>
        <v xml:space="preserve"> </v>
      </c>
      <c r="AV59" s="261">
        <f t="shared" si="22"/>
        <v>0</v>
      </c>
      <c r="AW59" s="45"/>
      <c r="AX59" s="39"/>
      <c r="AY59" s="301"/>
      <c r="AZ59" s="295">
        <f t="shared" si="16"/>
        <v>7</v>
      </c>
      <c r="BA59" s="295"/>
      <c r="BB59" s="295">
        <f t="shared" si="17"/>
        <v>7</v>
      </c>
      <c r="BC59" s="268"/>
      <c r="BD59" s="295">
        <f t="shared" si="18"/>
        <v>7</v>
      </c>
      <c r="BE59" s="268"/>
      <c r="BF59" s="295">
        <f t="shared" si="19"/>
        <v>7</v>
      </c>
      <c r="BG59" s="268"/>
      <c r="BH59" s="295">
        <f t="shared" si="20"/>
        <v>7</v>
      </c>
      <c r="BI59" s="268"/>
      <c r="BJ59" s="295">
        <f t="shared" si="14"/>
        <v>7</v>
      </c>
    </row>
    <row r="60" spans="18:62" x14ac:dyDescent="0.25">
      <c r="R60" s="201" t="str">
        <f>Übernahme_Werte!A58</f>
        <v>Na</v>
      </c>
      <c r="S60" s="201"/>
      <c r="T60" s="37" t="s">
        <v>24</v>
      </c>
      <c r="U60" s="19" t="str">
        <f>IF(Übernahme_Werte!R60="&lt;","&lt;"," ")</f>
        <v xml:space="preserve"> </v>
      </c>
      <c r="V60" s="25">
        <f>Übernahme_Werte!S58</f>
        <v>0</v>
      </c>
      <c r="W60" s="317" t="str">
        <f>IF(Übernahme_Werte!T60="&lt;","&lt;"," ")</f>
        <v xml:space="preserve"> </v>
      </c>
      <c r="X60" s="25">
        <f>Übernahme_Werte!U58</f>
        <v>0</v>
      </c>
      <c r="Y60" s="317" t="str">
        <f>IF(Übernahme_Werte!V60="&lt;","&lt;"," ")</f>
        <v xml:space="preserve"> </v>
      </c>
      <c r="Z60" s="25">
        <f>Übernahme_Werte!W58</f>
        <v>0</v>
      </c>
      <c r="AA60" s="317" t="str">
        <f>IF(Übernahme_Werte!X60="&lt;","&lt;"," ")</f>
        <v xml:space="preserve"> </v>
      </c>
      <c r="AB60" s="25">
        <f>Übernahme_Werte!Y58</f>
        <v>0</v>
      </c>
      <c r="AC60" s="317" t="str">
        <f>IF(Übernahme_Werte!Z60="&lt;","&lt;"," ")</f>
        <v xml:space="preserve"> </v>
      </c>
      <c r="AD60" s="25">
        <f>Übernahme_Werte!AA58</f>
        <v>0</v>
      </c>
      <c r="AE60" s="19" t="str">
        <f>IF(Übernahme_Werte!AB60="&lt;","&lt;"," ")</f>
        <v xml:space="preserve"> </v>
      </c>
      <c r="AF60" s="24">
        <f>Übernahme_Werte!AC58</f>
        <v>0</v>
      </c>
      <c r="AG60" s="44"/>
      <c r="AH60" s="44"/>
      <c r="AI60" s="51" t="str">
        <f>Übernahme_Werte!A58</f>
        <v>Na</v>
      </c>
      <c r="AJ60" s="37" t="str">
        <f>Übernahme_Werte!B58</f>
        <v>[mg/l]</v>
      </c>
      <c r="AK60" s="19" t="str">
        <f t="shared" si="12"/>
        <v xml:space="preserve"> </v>
      </c>
      <c r="AL60" s="261">
        <f t="shared" si="21"/>
        <v>0</v>
      </c>
      <c r="AM60" s="19" t="str">
        <f t="shared" si="12"/>
        <v xml:space="preserve"> </v>
      </c>
      <c r="AN60" s="261">
        <f t="shared" si="22"/>
        <v>0</v>
      </c>
      <c r="AO60" s="19" t="str">
        <f t="shared" si="12"/>
        <v xml:space="preserve"> </v>
      </c>
      <c r="AP60" s="261">
        <f t="shared" si="22"/>
        <v>0</v>
      </c>
      <c r="AQ60" s="19" t="str">
        <f t="shared" si="12"/>
        <v xml:space="preserve"> </v>
      </c>
      <c r="AR60" s="261">
        <f t="shared" si="22"/>
        <v>0</v>
      </c>
      <c r="AS60" s="19" t="str">
        <f t="shared" si="15"/>
        <v xml:space="preserve"> </v>
      </c>
      <c r="AT60" s="261">
        <f t="shared" si="22"/>
        <v>0</v>
      </c>
      <c r="AU60" s="19" t="str">
        <f t="shared" si="13"/>
        <v xml:space="preserve"> </v>
      </c>
      <c r="AV60" s="261">
        <f t="shared" si="22"/>
        <v>0</v>
      </c>
      <c r="AW60" s="43"/>
      <c r="AX60" s="42"/>
      <c r="AY60" s="301"/>
      <c r="AZ60" s="295">
        <f t="shared" si="16"/>
        <v>7</v>
      </c>
      <c r="BA60" s="295"/>
      <c r="BB60" s="295">
        <f t="shared" si="17"/>
        <v>7</v>
      </c>
      <c r="BC60" s="268"/>
      <c r="BD60" s="295">
        <f t="shared" si="18"/>
        <v>7</v>
      </c>
      <c r="BE60" s="268"/>
      <c r="BF60" s="295">
        <f t="shared" si="19"/>
        <v>7</v>
      </c>
      <c r="BG60" s="268"/>
      <c r="BH60" s="295">
        <f t="shared" si="20"/>
        <v>7</v>
      </c>
      <c r="BI60" s="268"/>
      <c r="BJ60" s="295">
        <f t="shared" si="14"/>
        <v>7</v>
      </c>
    </row>
    <row r="61" spans="18:62" x14ac:dyDescent="0.25">
      <c r="R61" s="4"/>
      <c r="S61" s="4"/>
      <c r="T61" s="37"/>
      <c r="U61" s="37"/>
      <c r="V61" s="24"/>
      <c r="W61" s="37"/>
      <c r="X61" s="24"/>
      <c r="Y61" s="37"/>
      <c r="Z61" s="24"/>
      <c r="AA61" s="37"/>
      <c r="AB61" s="24"/>
      <c r="AC61" s="37"/>
      <c r="AD61" s="24"/>
      <c r="AE61" s="37"/>
      <c r="AF61" s="24"/>
      <c r="AG61" s="24"/>
      <c r="AH61" s="24"/>
      <c r="AI61" s="11"/>
      <c r="AJ61" s="4"/>
      <c r="AK61" s="19"/>
      <c r="AL61" s="4"/>
      <c r="AM61" s="19"/>
      <c r="AN61" s="4"/>
      <c r="AO61" s="19"/>
      <c r="AP61" s="4"/>
      <c r="AQ61" s="19"/>
      <c r="AR61" s="4"/>
      <c r="AS61" s="19"/>
      <c r="AT61" s="4"/>
      <c r="AU61" s="19"/>
      <c r="AV61" s="4"/>
      <c r="AW61" s="46"/>
      <c r="AX61" s="4"/>
      <c r="AY61" s="301"/>
      <c r="AZ61" s="295"/>
      <c r="BA61" s="295"/>
      <c r="BB61" s="268"/>
      <c r="BC61" s="268"/>
      <c r="BD61" s="268"/>
      <c r="BE61" s="268"/>
      <c r="BF61" s="268"/>
      <c r="BG61" s="268"/>
      <c r="BH61" s="268"/>
      <c r="BI61" s="268"/>
      <c r="BJ61" s="268"/>
    </row>
    <row r="62" spans="18:62" x14ac:dyDescent="0.25">
      <c r="R62" s="66" t="s">
        <v>221</v>
      </c>
      <c r="S62" s="66"/>
      <c r="AI62" s="66" t="s">
        <v>221</v>
      </c>
      <c r="AK62" s="19"/>
      <c r="AM62" s="19"/>
      <c r="AO62" s="19"/>
      <c r="AQ62" s="19"/>
      <c r="AS62" s="19"/>
      <c r="AU62" s="19"/>
      <c r="AW62" s="41"/>
      <c r="AY62" s="301"/>
      <c r="AZ62" s="295"/>
      <c r="BA62" s="295"/>
      <c r="BB62" s="268"/>
      <c r="BC62" s="268"/>
      <c r="BD62" s="268"/>
      <c r="BE62" s="268"/>
      <c r="BF62" s="268"/>
      <c r="BG62" s="268"/>
      <c r="BH62" s="268"/>
      <c r="BI62" s="268"/>
      <c r="BJ62" s="268"/>
    </row>
    <row r="63" spans="18:62" x14ac:dyDescent="0.25">
      <c r="R63" s="201" t="str">
        <f>Übernahme_Werte!A66</f>
        <v>Cu_goL &lt; 1 mm</v>
      </c>
      <c r="S63" s="201"/>
      <c r="T63" s="37" t="s">
        <v>19</v>
      </c>
      <c r="U63" s="19" t="str">
        <f>IF(Übernahme_Werte!R63="&lt;","&lt;"," ")</f>
        <v xml:space="preserve"> </v>
      </c>
      <c r="V63" s="22">
        <f>(Übernahme_Werte!S66*Übernahme_Werte!S$11)*(1-(Übernahme_Werte!S$11+Übernahme_Werte!S$10))*(1-Übernahme_Werte!S$9)*(1-(Übernahme_Werte!S$6+Übernahme_Werte!S$8))</f>
        <v>0</v>
      </c>
      <c r="W63" s="316" t="str">
        <f>IF(Übernahme_Werte!T63="&lt;","&lt;"," ")</f>
        <v xml:space="preserve"> </v>
      </c>
      <c r="X63" s="22">
        <f>(Übernahme_Werte!U66*Übernahme_Werte!U$11)*(1-(Übernahme_Werte!U$11+Übernahme_Werte!U$10))*(1-Übernahme_Werte!U$9)*(1-(Übernahme_Werte!U$6+Übernahme_Werte!U$8))</f>
        <v>0</v>
      </c>
      <c r="Y63" s="316" t="str">
        <f>IF(Übernahme_Werte!V63="&lt;","&lt;"," ")</f>
        <v xml:space="preserve"> </v>
      </c>
      <c r="Z63" s="22">
        <f>(Übernahme_Werte!W66*Übernahme_Werte!W$11)*(1-(Übernahme_Werte!W$11+Übernahme_Werte!W$10))*(1-Übernahme_Werte!W$9)*(1-(Übernahme_Werte!W$6+Übernahme_Werte!W$8))</f>
        <v>0</v>
      </c>
      <c r="AA63" s="316" t="str">
        <f>IF(Übernahme_Werte!X63="&lt;","&lt;"," ")</f>
        <v xml:space="preserve"> </v>
      </c>
      <c r="AB63" s="22">
        <f>(Übernahme_Werte!Y66*Übernahme_Werte!Y$11)*(1-(Übernahme_Werte!Y$11+Übernahme_Werte!Y$10))*(1-Übernahme_Werte!Y$9)*(1-(Übernahme_Werte!Y$6+Übernahme_Werte!Y$8))</f>
        <v>0</v>
      </c>
      <c r="AC63" s="316" t="str">
        <f>IF(Übernahme_Werte!Z63="&lt;","&lt;"," ")</f>
        <v xml:space="preserve"> </v>
      </c>
      <c r="AD63" s="22">
        <f>(Übernahme_Werte!AA66*Übernahme_Werte!AA$11)*(1-(Übernahme_Werte!AA$11+Übernahme_Werte!AA$10))*(1-Übernahme_Werte!AA$9)*(1-(Übernahme_Werte!AA$6+Übernahme_Werte!AA$8))</f>
        <v>0</v>
      </c>
      <c r="AE63" s="19" t="str">
        <f>IF(Übernahme_Werte!AB63="&lt;","&lt;"," ")</f>
        <v xml:space="preserve"> </v>
      </c>
      <c r="AF63" s="24">
        <f>Übernahme_Werte!AC66*Übernahme_Werte!AC$11</f>
        <v>0</v>
      </c>
      <c r="AG63" s="24"/>
      <c r="AH63" s="24"/>
      <c r="AI63" s="38" t="str">
        <f>Übernahme_Werte!A66</f>
        <v>Cu_goL &lt; 1 mm</v>
      </c>
      <c r="AJ63" s="37" t="s">
        <v>19</v>
      </c>
      <c r="AK63" s="19" t="str">
        <f t="shared" si="12"/>
        <v xml:space="preserve"> </v>
      </c>
      <c r="AL63" s="261">
        <f>IFERROR(ROUND(V63,AZ63),"Prüfen!")</f>
        <v>0</v>
      </c>
      <c r="AM63" s="19" t="str">
        <f t="shared" si="12"/>
        <v xml:space="preserve"> </v>
      </c>
      <c r="AN63" s="261">
        <f>IFERROR(ROUND(X63,BB63),"Prüfen!")</f>
        <v>0</v>
      </c>
      <c r="AO63" s="19" t="str">
        <f t="shared" si="12"/>
        <v xml:space="preserve"> </v>
      </c>
      <c r="AP63" s="261">
        <f>IFERROR(ROUND(Z63,BD63),"Prüfen!")</f>
        <v>0</v>
      </c>
      <c r="AQ63" s="19" t="str">
        <f t="shared" si="12"/>
        <v xml:space="preserve"> </v>
      </c>
      <c r="AR63" s="261">
        <f>IFERROR(ROUND(AB63,BF63),"Prüfen!")</f>
        <v>0</v>
      </c>
      <c r="AS63" s="19" t="str">
        <f t="shared" si="15"/>
        <v xml:space="preserve"> </v>
      </c>
      <c r="AT63" s="261">
        <f>IFERROR(ROUND(AD63,BH63),"Prüfen!")</f>
        <v>0</v>
      </c>
      <c r="AU63" s="19" t="str">
        <f t="shared" si="13"/>
        <v xml:space="preserve"> </v>
      </c>
      <c r="AV63" s="261">
        <f>IFERROR(ROUND(AF63,BJ63),"Prüfen!")</f>
        <v>0</v>
      </c>
      <c r="AW63" s="36"/>
      <c r="AX63" s="9"/>
      <c r="AY63" s="301"/>
      <c r="AZ63" s="295">
        <f>IFERROR(IF(AK63="&lt;",IF(V63&lt;0.01,$BF$5,IF(V63&lt;0.1,$BD$5,$BB$5))-(1+INT(LOG10(ABS(V63)))),IF(V63&lt;0.01,$BF$4,IF(V63&lt;0.1,$BD$4,$BB$4))-(1+INT(LOG10(ABS(V63))))),7)</f>
        <v>7</v>
      </c>
      <c r="BA63" s="295"/>
      <c r="BB63" s="295">
        <f>IFERROR(IF(AM63="&lt;",IF(X63&lt;0.01,$BF$5,IF(X63&lt;0.1,$BD$5,$BB$5))-(1+INT(LOG10(ABS(X63)))),IF(X63&lt;0.01,$BF$4,IF(X63&lt;0.1,$BD$4,$BB$4))-(1+INT(LOG10(ABS(X63))))),7)</f>
        <v>7</v>
      </c>
      <c r="BC63" s="268"/>
      <c r="BD63" s="295">
        <f>IFERROR(IF(AO63="&lt;",IF(Z63&lt;0.01,$BF$5,IF(Z63&lt;0.1,$BD$5,$BB$5))-(1+INT(LOG10(ABS(Z63)))),IF(Z63&lt;0.01,$BF$4,IF(Z63&lt;0.1,$BD$4,$BB$4))-(1+INT(LOG10(ABS(Z63))))),7)</f>
        <v>7</v>
      </c>
      <c r="BE63" s="268"/>
      <c r="BF63" s="295">
        <f>IFERROR(IF(AQ63="&lt;",IF(AB63&lt;0.01,$BF$5,IF(AB63&lt;0.1,$BD$5,$BB$5))-(1+INT(LOG10(ABS(AB63)))),IF(AB63&lt;0.01,$BF$4,IF(AB63&lt;0.1,$BD$4,$BB$4))-(1+INT(LOG10(ABS(AB63))))),7)</f>
        <v>7</v>
      </c>
      <c r="BG63" s="268"/>
      <c r="BH63" s="295">
        <f>IFERROR(IF(AS63="&lt;",IF(AD63&lt;0.01,$BF$5,IF(AD63&lt;0.1,$BD$5,$BB$5))-(1+INT(LOG10(ABS(AD63)))),IF(AD63&lt;0.01,$BF$4,IF(AD63&lt;0.1,$BD$4,$BB$4))-(1+INT(LOG10(ABS(AD63))))),7)</f>
        <v>7</v>
      </c>
      <c r="BI63" s="268"/>
      <c r="BJ63" s="295">
        <f>IFERROR(IF(AU63="&lt;",IF(AF63&lt;0.01,$BF$5,IF(AF63&lt;0.1,$BD$5,$BB$5))-(1+INT(LOG10(ABS(AF63)))),IF(AF63&lt;0.01,$BF$4,IF(AF63&lt;0.1,$BD$4,$BB$4))-(1+INT(LOG10(ABS(AF63))))),7)</f>
        <v>7</v>
      </c>
    </row>
    <row r="64" spans="18:62" x14ac:dyDescent="0.25">
      <c r="R64" s="201" t="str">
        <f>Übernahme_Werte!A68</f>
        <v>Ni_goL &lt; 1 mm</v>
      </c>
      <c r="S64" s="201"/>
      <c r="T64" s="37" t="s">
        <v>19</v>
      </c>
      <c r="U64" s="19" t="str">
        <f>IF(Übernahme_Werte!R64="&lt;","&lt;"," ")</f>
        <v xml:space="preserve"> </v>
      </c>
      <c r="V64" s="22">
        <f>(Übernahme_Werte!S68*Übernahme_Werte!S$11)*(1-(Übernahme_Werte!S$11+Übernahme_Werte!S$10))*(1-Übernahme_Werte!S$9)*(1-(Übernahme_Werte!S$6+Übernahme_Werte!S$8))</f>
        <v>0</v>
      </c>
      <c r="W64" s="316" t="str">
        <f>IF(Übernahme_Werte!T64="&lt;","&lt;"," ")</f>
        <v xml:space="preserve"> </v>
      </c>
      <c r="X64" s="22">
        <f>(Übernahme_Werte!U68*Übernahme_Werte!U$11)*(1-(Übernahme_Werte!U$11+Übernahme_Werte!U$10))*(1-Übernahme_Werte!U$9)*(1-(Übernahme_Werte!U$6+Übernahme_Werte!U$8))</f>
        <v>0</v>
      </c>
      <c r="Y64" s="316" t="str">
        <f>IF(Übernahme_Werte!V64="&lt;","&lt;"," ")</f>
        <v xml:space="preserve"> </v>
      </c>
      <c r="Z64" s="22">
        <f>(Übernahme_Werte!W68*Übernahme_Werte!W$11)*(1-(Übernahme_Werte!W$11+Übernahme_Werte!W$10))*(1-Übernahme_Werte!W$9)*(1-(Übernahme_Werte!W$6+Übernahme_Werte!W$8))</f>
        <v>0</v>
      </c>
      <c r="AA64" s="316" t="str">
        <f>IF(Übernahme_Werte!X64="&lt;","&lt;"," ")</f>
        <v xml:space="preserve"> </v>
      </c>
      <c r="AB64" s="22">
        <f>(Übernahme_Werte!Y68*Übernahme_Werte!Y$11)*(1-(Übernahme_Werte!Y$11+Übernahme_Werte!Y$10))*(1-Übernahme_Werte!Y$9)*(1-(Übernahme_Werte!Y$6+Übernahme_Werte!Y$8))</f>
        <v>0</v>
      </c>
      <c r="AC64" s="316" t="str">
        <f>IF(Übernahme_Werte!Z64="&lt;","&lt;"," ")</f>
        <v xml:space="preserve"> </v>
      </c>
      <c r="AD64" s="22">
        <f>(Übernahme_Werte!AA68*Übernahme_Werte!AA$11)*(1-(Übernahme_Werte!AA$11+Übernahme_Werte!AA$10))*(1-Übernahme_Werte!AA$9)*(1-(Übernahme_Werte!AA$6+Übernahme_Werte!AA$8))</f>
        <v>0</v>
      </c>
      <c r="AE64" s="19" t="str">
        <f>IF(Übernahme_Werte!AB64="&lt;","&lt;"," ")</f>
        <v xml:space="preserve"> </v>
      </c>
      <c r="AF64" s="24">
        <f>Übernahme_Werte!AC68*Übernahme_Werte!AC$11</f>
        <v>0</v>
      </c>
      <c r="AG64" s="24"/>
      <c r="AH64" s="24"/>
      <c r="AI64" s="38" t="str">
        <f>Übernahme_Werte!A68</f>
        <v>Ni_goL &lt; 1 mm</v>
      </c>
      <c r="AJ64" s="37" t="s">
        <v>19</v>
      </c>
      <c r="AK64" s="19" t="str">
        <f t="shared" si="12"/>
        <v xml:space="preserve"> </v>
      </c>
      <c r="AL64" s="261">
        <f>IFERROR(ROUND(V64,AZ64),"Prüfen!")</f>
        <v>0</v>
      </c>
      <c r="AM64" s="19" t="str">
        <f t="shared" si="12"/>
        <v xml:space="preserve"> </v>
      </c>
      <c r="AN64" s="261">
        <f>IFERROR(ROUND(X64,BB64),"Prüfen!")</f>
        <v>0</v>
      </c>
      <c r="AO64" s="19" t="str">
        <f t="shared" si="12"/>
        <v xml:space="preserve"> </v>
      </c>
      <c r="AP64" s="261">
        <f>IFERROR(ROUND(Z64,BD64),"Prüfen!")</f>
        <v>0</v>
      </c>
      <c r="AQ64" s="19" t="str">
        <f t="shared" si="12"/>
        <v xml:space="preserve"> </v>
      </c>
      <c r="AR64" s="261">
        <f>IFERROR(ROUND(AB64,BF64),"Prüfen!")</f>
        <v>0</v>
      </c>
      <c r="AS64" s="19" t="str">
        <f t="shared" si="15"/>
        <v xml:space="preserve"> </v>
      </c>
      <c r="AT64" s="261">
        <f>IFERROR(ROUND(AD64,BH64),"Prüfen!")</f>
        <v>0</v>
      </c>
      <c r="AU64" s="19" t="str">
        <f t="shared" si="13"/>
        <v xml:space="preserve"> </v>
      </c>
      <c r="AV64" s="261">
        <f>IFERROR(ROUND(AF64,BJ64),"Prüfen!")</f>
        <v>0</v>
      </c>
      <c r="AW64" s="36"/>
      <c r="AX64" s="9"/>
      <c r="AY64" s="301"/>
      <c r="AZ64" s="295">
        <f>IFERROR(IF(AK64="&lt;",IF(V64&lt;0.01,$BF$5,IF(V64&lt;0.1,$BD$5,$BB$5))-(1+INT(LOG10(ABS(V64)))),IF(V64&lt;0.01,$BF$4,IF(V64&lt;0.1,$BD$4,$BB$4))-(1+INT(LOG10(ABS(V64))))),7)</f>
        <v>7</v>
      </c>
      <c r="BA64" s="295"/>
      <c r="BB64" s="295">
        <f>IFERROR(IF(AM64="&lt;",IF(X64&lt;0.01,$BF$5,IF(X64&lt;0.1,$BD$5,$BB$5))-(1+INT(LOG10(ABS(X64)))),IF(X64&lt;0.01,$BF$4,IF(X64&lt;0.1,$BD$4,$BB$4))-(1+INT(LOG10(ABS(X64))))),7)</f>
        <v>7</v>
      </c>
      <c r="BC64" s="268"/>
      <c r="BD64" s="295">
        <f>IFERROR(IF(AO64="&lt;",IF(Z64&lt;0.01,$BF$5,IF(Z64&lt;0.1,$BD$5,$BB$5))-(1+INT(LOG10(ABS(Z64)))),IF(Z64&lt;0.01,$BF$4,IF(Z64&lt;0.1,$BD$4,$BB$4))-(1+INT(LOG10(ABS(Z64))))),7)</f>
        <v>7</v>
      </c>
      <c r="BE64" s="268"/>
      <c r="BF64" s="295">
        <f>IFERROR(IF(AQ64="&lt;",IF(AB64&lt;0.01,$BF$5,IF(AB64&lt;0.1,$BD$5,$BB$5))-(1+INT(LOG10(ABS(AB64)))),IF(AB64&lt;0.01,$BF$4,IF(AB64&lt;0.1,$BD$4,$BB$4))-(1+INT(LOG10(ABS(AB64))))),7)</f>
        <v>7</v>
      </c>
      <c r="BG64" s="268"/>
      <c r="BH64" s="295">
        <f>IFERROR(IF(AS64="&lt;",IF(AD64&lt;0.01,$BF$5,IF(AD64&lt;0.1,$BD$5,$BB$5))-(1+INT(LOG10(ABS(AD64)))),IF(AD64&lt;0.01,$BF$4,IF(AD64&lt;0.1,$BD$4,$BB$4))-(1+INT(LOG10(ABS(AD64))))),7)</f>
        <v>7</v>
      </c>
      <c r="BI64" s="268"/>
      <c r="BJ64" s="295">
        <f>IFERROR(IF(AU64="&lt;",IF(AF64&lt;0.01,$BF$5,IF(AF64&lt;0.1,$BD$5,$BB$5))-(1+INT(LOG10(ABS(AF64)))),IF(AF64&lt;0.01,$BF$4,IF(AF64&lt;0.1,$BD$4,$BB$4))-(1+INT(LOG10(ABS(AF64))))),7)</f>
        <v>7</v>
      </c>
    </row>
    <row r="65" spans="2:62" x14ac:dyDescent="0.25">
      <c r="R65" s="201" t="str">
        <f>Übernahme_Werte!A69</f>
        <v>Pb_goL &lt; 1 mm</v>
      </c>
      <c r="S65" s="201"/>
      <c r="T65" s="37" t="s">
        <v>19</v>
      </c>
      <c r="U65" s="19" t="str">
        <f>IF(Übernahme_Werte!R65="&lt;","&lt;"," ")</f>
        <v xml:space="preserve"> </v>
      </c>
      <c r="V65" s="22">
        <f>(Übernahme_Werte!S69*Übernahme_Werte!S$11)*(1-(Übernahme_Werte!S$11+Übernahme_Werte!S$10))*(1-Übernahme_Werte!S$9)*(1-(Übernahme_Werte!S$6+Übernahme_Werte!S$8))</f>
        <v>0</v>
      </c>
      <c r="W65" s="316" t="str">
        <f>IF(Übernahme_Werte!T65="&lt;","&lt;"," ")</f>
        <v xml:space="preserve"> </v>
      </c>
      <c r="X65" s="22">
        <f>(Übernahme_Werte!U69*Übernahme_Werte!U$11)*(1-(Übernahme_Werte!U$11+Übernahme_Werte!U$10))*(1-Übernahme_Werte!U$9)*(1-(Übernahme_Werte!U$6+Übernahme_Werte!U$8))</f>
        <v>0</v>
      </c>
      <c r="Y65" s="316" t="str">
        <f>IF(Übernahme_Werte!V65="&lt;","&lt;"," ")</f>
        <v xml:space="preserve"> </v>
      </c>
      <c r="Z65" s="22">
        <f>(Übernahme_Werte!W69*Übernahme_Werte!W$11)*(1-(Übernahme_Werte!W$11+Übernahme_Werte!W$10))*(1-Übernahme_Werte!W$9)*(1-(Übernahme_Werte!W$6+Übernahme_Werte!W$8))</f>
        <v>0</v>
      </c>
      <c r="AA65" s="316" t="str">
        <f>IF(Übernahme_Werte!X65="&lt;","&lt;"," ")</f>
        <v xml:space="preserve"> </v>
      </c>
      <c r="AB65" s="22">
        <f>(Übernahme_Werte!Y69*Übernahme_Werte!Y$11)*(1-(Übernahme_Werte!Y$11+Übernahme_Werte!Y$10))*(1-Übernahme_Werte!Y$9)*(1-(Übernahme_Werte!Y$6+Übernahme_Werte!Y$8))</f>
        <v>0</v>
      </c>
      <c r="AC65" s="316" t="str">
        <f>IF(Übernahme_Werte!Z65="&lt;","&lt;"," ")</f>
        <v xml:space="preserve"> </v>
      </c>
      <c r="AD65" s="22">
        <f>(Übernahme_Werte!AA69*Übernahme_Werte!AA$11)*(1-(Übernahme_Werte!AA$11+Übernahme_Werte!AA$10))*(1-Übernahme_Werte!AA$9)*(1-(Übernahme_Werte!AA$6+Übernahme_Werte!AA$8))</f>
        <v>0</v>
      </c>
      <c r="AE65" s="19" t="str">
        <f>IF(Übernahme_Werte!AB65="&lt;","&lt;"," ")</f>
        <v xml:space="preserve"> </v>
      </c>
      <c r="AF65" s="24">
        <f>Übernahme_Werte!AC69*Übernahme_Werte!AC$11</f>
        <v>0</v>
      </c>
      <c r="AG65" s="24"/>
      <c r="AH65" s="24"/>
      <c r="AI65" s="38" t="str">
        <f>Übernahme_Werte!A69</f>
        <v>Pb_goL &lt; 1 mm</v>
      </c>
      <c r="AJ65" s="37" t="s">
        <v>19</v>
      </c>
      <c r="AK65" s="19" t="str">
        <f t="shared" si="12"/>
        <v xml:space="preserve"> </v>
      </c>
      <c r="AL65" s="261">
        <f>IFERROR(ROUND(V65,AZ65),"Prüfen!")</f>
        <v>0</v>
      </c>
      <c r="AM65" s="19" t="str">
        <f t="shared" si="12"/>
        <v xml:space="preserve"> </v>
      </c>
      <c r="AN65" s="261">
        <f>IFERROR(ROUND(X65,BB65),"Prüfen!")</f>
        <v>0</v>
      </c>
      <c r="AO65" s="19" t="str">
        <f t="shared" si="12"/>
        <v xml:space="preserve"> </v>
      </c>
      <c r="AP65" s="261">
        <f>IFERROR(ROUND(Z65,BD65),"Prüfen!")</f>
        <v>0</v>
      </c>
      <c r="AQ65" s="19" t="str">
        <f t="shared" si="12"/>
        <v xml:space="preserve"> </v>
      </c>
      <c r="AR65" s="261">
        <f>IFERROR(ROUND(AB65,BF65),"Prüfen!")</f>
        <v>0</v>
      </c>
      <c r="AS65" s="19" t="str">
        <f t="shared" si="15"/>
        <v xml:space="preserve"> </v>
      </c>
      <c r="AT65" s="261">
        <f>IFERROR(ROUND(AD65,BH65),"Prüfen!")</f>
        <v>0</v>
      </c>
      <c r="AU65" s="19" t="str">
        <f t="shared" si="13"/>
        <v xml:space="preserve"> </v>
      </c>
      <c r="AV65" s="261">
        <f>IFERROR(ROUND(AF65,BJ65),"Prüfen!")</f>
        <v>0</v>
      </c>
      <c r="AW65" s="36"/>
      <c r="AX65" s="9"/>
      <c r="AY65" s="301"/>
      <c r="AZ65" s="295">
        <f>IFERROR(IF(AK65="&lt;",IF(V65&lt;0.01,$BF$5,IF(V65&lt;0.1,$BD$5,$BB$5))-(1+INT(LOG10(ABS(V65)))),IF(V65&lt;0.01,$BF$4,IF(V65&lt;0.1,$BD$4,$BB$4))-(1+INT(LOG10(ABS(V65))))),7)</f>
        <v>7</v>
      </c>
      <c r="BA65" s="295"/>
      <c r="BB65" s="295">
        <f>IFERROR(IF(AM65="&lt;",IF(X65&lt;0.01,$BF$5,IF(X65&lt;0.1,$BD$5,$BB$5))-(1+INT(LOG10(ABS(X65)))),IF(X65&lt;0.01,$BF$4,IF(X65&lt;0.1,$BD$4,$BB$4))-(1+INT(LOG10(ABS(X65))))),7)</f>
        <v>7</v>
      </c>
      <c r="BC65" s="268"/>
      <c r="BD65" s="295">
        <f>IFERROR(IF(AO65="&lt;",IF(Z65&lt;0.01,$BF$5,IF(Z65&lt;0.1,$BD$5,$BB$5))-(1+INT(LOG10(ABS(Z65)))),IF(Z65&lt;0.01,$BF$4,IF(Z65&lt;0.1,$BD$4,$BB$4))-(1+INT(LOG10(ABS(Z65))))),7)</f>
        <v>7</v>
      </c>
      <c r="BE65" s="268"/>
      <c r="BF65" s="295">
        <f>IFERROR(IF(AQ65="&lt;",IF(AB65&lt;0.01,$BF$5,IF(AB65&lt;0.1,$BD$5,$BB$5))-(1+INT(LOG10(ABS(AB65)))),IF(AB65&lt;0.01,$BF$4,IF(AB65&lt;0.1,$BD$4,$BB$4))-(1+INT(LOG10(ABS(AB65))))),7)</f>
        <v>7</v>
      </c>
      <c r="BG65" s="268"/>
      <c r="BH65" s="295">
        <f>IFERROR(IF(AS65="&lt;",IF(AD65&lt;0.01,$BF$5,IF(AD65&lt;0.1,$BD$5,$BB$5))-(1+INT(LOG10(ABS(AD65)))),IF(AD65&lt;0.01,$BF$4,IF(AD65&lt;0.1,$BD$4,$BB$4))-(1+INT(LOG10(ABS(AD65))))),7)</f>
        <v>7</v>
      </c>
      <c r="BI65" s="268"/>
      <c r="BJ65" s="295">
        <f>IFERROR(IF(AU65="&lt;",IF(AF65&lt;0.01,$BF$5,IF(AF65&lt;0.1,$BD$5,$BB$5))-(1+INT(LOG10(ABS(AF65)))),IF(AF65&lt;0.01,$BF$4,IF(AF65&lt;0.1,$BD$4,$BB$4))-(1+INT(LOG10(ABS(AF65))))),7)</f>
        <v>7</v>
      </c>
    </row>
    <row r="66" spans="2:62" x14ac:dyDescent="0.25">
      <c r="R66" s="201" t="str">
        <f>Übernahme_Werte!A70</f>
        <v>Zn_goL &lt; 1 mm</v>
      </c>
      <c r="S66" s="201"/>
      <c r="T66" s="37" t="s">
        <v>19</v>
      </c>
      <c r="U66" s="19" t="str">
        <f>IF(Übernahme_Werte!R66="&lt;","&lt;"," ")</f>
        <v xml:space="preserve"> </v>
      </c>
      <c r="V66" s="22">
        <f>(Übernahme_Werte!S70*Übernahme_Werte!S$11)*(1-(Übernahme_Werte!S$11+Übernahme_Werte!S$10))*(1-Übernahme_Werte!S$9)*(1-(Übernahme_Werte!S$6+Übernahme_Werte!S$8))</f>
        <v>0</v>
      </c>
      <c r="W66" s="316" t="str">
        <f>IF(Übernahme_Werte!T66="&lt;","&lt;"," ")</f>
        <v xml:space="preserve"> </v>
      </c>
      <c r="X66" s="22">
        <f>(Übernahme_Werte!U70*Übernahme_Werte!U$11)*(1-(Übernahme_Werte!U$11+Übernahme_Werte!U$10))*(1-Übernahme_Werte!U$9)*(1-(Übernahme_Werte!U$6+Übernahme_Werte!U$8))</f>
        <v>0</v>
      </c>
      <c r="Y66" s="316" t="str">
        <f>IF(Übernahme_Werte!V66="&lt;","&lt;"," ")</f>
        <v xml:space="preserve"> </v>
      </c>
      <c r="Z66" s="22">
        <f>(Übernahme_Werte!W70*Übernahme_Werte!W$11)*(1-(Übernahme_Werte!W$11+Übernahme_Werte!W$10))*(1-Übernahme_Werte!W$9)*(1-(Übernahme_Werte!W$6+Übernahme_Werte!W$8))</f>
        <v>0</v>
      </c>
      <c r="AA66" s="316" t="str">
        <f>IF(Übernahme_Werte!X66="&lt;","&lt;"," ")</f>
        <v xml:space="preserve"> </v>
      </c>
      <c r="AB66" s="22">
        <f>(Übernahme_Werte!Y70*Übernahme_Werte!Y$11)*(1-(Übernahme_Werte!Y$11+Übernahme_Werte!Y$10))*(1-Übernahme_Werte!Y$9)*(1-(Übernahme_Werte!Y$6+Übernahme_Werte!Y$8))</f>
        <v>0</v>
      </c>
      <c r="AC66" s="316" t="str">
        <f>IF(Übernahme_Werte!Z66="&lt;","&lt;"," ")</f>
        <v xml:space="preserve"> </v>
      </c>
      <c r="AD66" s="22">
        <f>(Übernahme_Werte!AA70*Übernahme_Werte!AA$11)*(1-(Übernahme_Werte!AA$11+Übernahme_Werte!AA$10))*(1-Übernahme_Werte!AA$9)*(1-(Übernahme_Werte!AA$6+Übernahme_Werte!AA$8))</f>
        <v>0</v>
      </c>
      <c r="AE66" s="19" t="str">
        <f>IF(Übernahme_Werte!AB66="&lt;","&lt;"," ")</f>
        <v xml:space="preserve"> </v>
      </c>
      <c r="AF66" s="24">
        <f>Übernahme_Werte!AC70*Übernahme_Werte!AC$11</f>
        <v>0</v>
      </c>
      <c r="AG66" s="24"/>
      <c r="AH66" s="24"/>
      <c r="AI66" s="38" t="str">
        <f>Übernahme_Werte!A70</f>
        <v>Zn_goL &lt; 1 mm</v>
      </c>
      <c r="AJ66" s="37" t="s">
        <v>19</v>
      </c>
      <c r="AK66" s="19" t="str">
        <f t="shared" si="12"/>
        <v xml:space="preserve"> </v>
      </c>
      <c r="AL66" s="261">
        <f>IFERROR(ROUND(V66,AZ66),"Prüfen!")</f>
        <v>0</v>
      </c>
      <c r="AM66" s="19" t="str">
        <f t="shared" si="12"/>
        <v xml:space="preserve"> </v>
      </c>
      <c r="AN66" s="261">
        <f>IFERROR(ROUND(X66,BB66),"Prüfen!")</f>
        <v>0</v>
      </c>
      <c r="AO66" s="19" t="str">
        <f t="shared" si="12"/>
        <v xml:space="preserve"> </v>
      </c>
      <c r="AP66" s="261">
        <f>IFERROR(ROUND(Z66,BD66),"Prüfen!")</f>
        <v>0</v>
      </c>
      <c r="AQ66" s="19" t="str">
        <f t="shared" si="12"/>
        <v xml:space="preserve"> </v>
      </c>
      <c r="AR66" s="261">
        <f>IFERROR(ROUND(AB66,BF66),"Prüfen!")</f>
        <v>0</v>
      </c>
      <c r="AS66" s="19" t="str">
        <f t="shared" si="15"/>
        <v xml:space="preserve"> </v>
      </c>
      <c r="AT66" s="261">
        <f>IFERROR(ROUND(AD66,BH66),"Prüfen!")</f>
        <v>0</v>
      </c>
      <c r="AU66" s="19" t="str">
        <f t="shared" si="13"/>
        <v xml:space="preserve"> </v>
      </c>
      <c r="AV66" s="261">
        <f>IFERROR(ROUND(AF66,BJ66),"Prüfen!")</f>
        <v>0</v>
      </c>
      <c r="AW66" s="36"/>
      <c r="AX66" s="9"/>
      <c r="AY66" s="301"/>
      <c r="AZ66" s="295">
        <f>IFERROR(IF(AK66="&lt;",IF(V66&lt;0.01,$BF$5,IF(V66&lt;0.1,$BD$5,$BB$5))-(1+INT(LOG10(ABS(V66)))),IF(V66&lt;0.01,$BF$4,IF(V66&lt;0.1,$BD$4,$BB$4))-(1+INT(LOG10(ABS(V66))))),7)</f>
        <v>7</v>
      </c>
      <c r="BA66" s="295"/>
      <c r="BB66" s="295">
        <f>IFERROR(IF(AM66="&lt;",IF(X66&lt;0.01,$BF$5,IF(X66&lt;0.1,$BD$5,$BB$5))-(1+INT(LOG10(ABS(X66)))),IF(X66&lt;0.01,$BF$4,IF(X66&lt;0.1,$BD$4,$BB$4))-(1+INT(LOG10(ABS(X66))))),7)</f>
        <v>7</v>
      </c>
      <c r="BC66" s="268"/>
      <c r="BD66" s="295">
        <f>IFERROR(IF(AO66="&lt;",IF(Z66&lt;0.01,$BF$5,IF(Z66&lt;0.1,$BD$5,$BB$5))-(1+INT(LOG10(ABS(Z66)))),IF(Z66&lt;0.01,$BF$4,IF(Z66&lt;0.1,$BD$4,$BB$4))-(1+INT(LOG10(ABS(Z66))))),7)</f>
        <v>7</v>
      </c>
      <c r="BE66" s="268"/>
      <c r="BF66" s="295">
        <f>IFERROR(IF(AQ66="&lt;",IF(AB66&lt;0.01,$BF$5,IF(AB66&lt;0.1,$BD$5,$BB$5))-(1+INT(LOG10(ABS(AB66)))),IF(AB66&lt;0.01,$BF$4,IF(AB66&lt;0.1,$BD$4,$BB$4))-(1+INT(LOG10(ABS(AB66))))),7)</f>
        <v>7</v>
      </c>
      <c r="BG66" s="268"/>
      <c r="BH66" s="295">
        <f>IFERROR(IF(AS66="&lt;",IF(AD66&lt;0.01,$BF$5,IF(AD66&lt;0.1,$BD$5,$BB$5))-(1+INT(LOG10(ABS(AD66)))),IF(AD66&lt;0.01,$BF$4,IF(AD66&lt;0.1,$BD$4,$BB$4))-(1+INT(LOG10(ABS(AD66))))),7)</f>
        <v>7</v>
      </c>
      <c r="BI66" s="268"/>
      <c r="BJ66" s="295">
        <f>IFERROR(IF(AU66="&lt;",IF(AF66&lt;0.01,$BF$5,IF(AF66&lt;0.1,$BD$5,$BB$5))-(1+INT(LOG10(ABS(AF66)))),IF(AF66&lt;0.01,$BF$4,IF(AF66&lt;0.1,$BD$4,$BB$4))-(1+INT(LOG10(ABS(AF66))))),7)</f>
        <v>7</v>
      </c>
    </row>
    <row r="67" spans="2:62" ht="13.8" x14ac:dyDescent="0.25">
      <c r="R67"/>
      <c r="S67"/>
      <c r="AK67" s="19"/>
      <c r="AM67" s="19"/>
      <c r="AO67" s="19"/>
      <c r="AQ67" s="19"/>
      <c r="AS67" s="19"/>
      <c r="AU67" s="19"/>
      <c r="AW67" s="210"/>
      <c r="AX67" s="31"/>
      <c r="AY67" s="301"/>
      <c r="AZ67" s="295"/>
      <c r="BA67" s="295"/>
      <c r="BB67" s="268"/>
      <c r="BC67" s="268"/>
      <c r="BD67" s="268"/>
      <c r="BE67" s="268"/>
      <c r="BF67" s="268"/>
      <c r="BG67" s="268"/>
      <c r="BH67" s="268"/>
      <c r="BI67" s="268"/>
      <c r="BJ67" s="268"/>
    </row>
    <row r="68" spans="2:62" ht="13.8" x14ac:dyDescent="0.25">
      <c r="R68" s="4"/>
      <c r="S68" s="4"/>
      <c r="T68" s="4"/>
      <c r="U68" s="4"/>
      <c r="V68" s="12"/>
      <c r="W68" s="4"/>
      <c r="X68" s="12"/>
      <c r="Y68" s="4"/>
      <c r="Z68" s="12"/>
      <c r="AA68" s="4"/>
      <c r="AB68" s="12"/>
      <c r="AC68" s="4"/>
      <c r="AD68" s="12"/>
      <c r="AE68" s="4"/>
      <c r="AF68" s="12"/>
      <c r="AG68" s="12"/>
      <c r="AH68" s="12"/>
      <c r="AI68" s="11"/>
      <c r="AJ68" s="4"/>
      <c r="AK68" s="19"/>
      <c r="AL68" s="10"/>
      <c r="AM68" s="19"/>
      <c r="AN68" s="10"/>
      <c r="AO68" s="19"/>
      <c r="AP68" s="10"/>
      <c r="AQ68" s="19"/>
      <c r="AR68" s="10"/>
      <c r="AS68" s="19"/>
      <c r="AT68" s="10"/>
      <c r="AU68" s="19"/>
      <c r="AV68" s="10"/>
      <c r="AW68" s="210"/>
      <c r="AX68" s="31"/>
      <c r="AY68" s="301"/>
      <c r="AZ68" s="295"/>
      <c r="BA68" s="295"/>
      <c r="BB68" s="268"/>
      <c r="BC68" s="268"/>
      <c r="BD68" s="268"/>
      <c r="BE68" s="268"/>
      <c r="BF68" s="268"/>
      <c r="BG68" s="268"/>
      <c r="BH68" s="268"/>
      <c r="BI68" s="268"/>
      <c r="BJ68" s="268"/>
    </row>
    <row r="69" spans="2:62" ht="13.8" x14ac:dyDescent="0.25">
      <c r="R69" s="6" t="s">
        <v>224</v>
      </c>
      <c r="S69" s="6"/>
      <c r="T69" s="4"/>
      <c r="U69" s="4"/>
      <c r="V69" s="12"/>
      <c r="W69" s="4"/>
      <c r="X69" s="12"/>
      <c r="Y69" s="4"/>
      <c r="Z69" s="12"/>
      <c r="AA69" s="4"/>
      <c r="AB69" s="12"/>
      <c r="AC69" s="4"/>
      <c r="AD69" s="12"/>
      <c r="AE69" s="4"/>
      <c r="AF69" s="12"/>
      <c r="AG69" s="12"/>
      <c r="AH69" s="12"/>
      <c r="AI69" s="195" t="s">
        <v>228</v>
      </c>
      <c r="AJ69" s="4"/>
      <c r="AK69" s="19"/>
      <c r="AL69" s="10"/>
      <c r="AM69" s="19"/>
      <c r="AN69" s="10"/>
      <c r="AO69" s="19"/>
      <c r="AP69" s="10"/>
      <c r="AQ69" s="19"/>
      <c r="AR69" s="10"/>
      <c r="AS69" s="19"/>
      <c r="AT69" s="10"/>
      <c r="AU69" s="19"/>
      <c r="AV69" s="10"/>
      <c r="AW69" s="210"/>
      <c r="AX69" s="31"/>
      <c r="AY69" s="301"/>
      <c r="AZ69" s="295"/>
      <c r="BA69" s="295"/>
      <c r="BB69" s="268"/>
      <c r="BC69" s="268"/>
      <c r="BD69" s="268"/>
      <c r="BE69" s="268"/>
      <c r="BF69" s="268"/>
      <c r="BG69" s="268"/>
      <c r="BH69" s="268"/>
      <c r="BI69" s="268"/>
      <c r="BJ69" s="268"/>
    </row>
    <row r="70" spans="2:62" ht="13.8" x14ac:dyDescent="0.25">
      <c r="R70" s="202" t="s">
        <v>18</v>
      </c>
      <c r="S70" s="202"/>
      <c r="T70" s="34"/>
      <c r="U70" s="19" t="str">
        <f>IF(Übernahme_Werte!R70="&lt;","&lt;"," ")</f>
        <v xml:space="preserve"> </v>
      </c>
      <c r="V70" s="35">
        <f>V28</f>
        <v>0</v>
      </c>
      <c r="W70" s="19" t="str">
        <f>IF(Übernahme_Werte!T70="&lt;","&lt;"," ")</f>
        <v xml:space="preserve"> </v>
      </c>
      <c r="X70" s="35">
        <f>X28</f>
        <v>0</v>
      </c>
      <c r="Y70" s="19" t="str">
        <f>IF(Übernahme_Werte!V70="&lt;","&lt;"," ")</f>
        <v xml:space="preserve"> </v>
      </c>
      <c r="Z70" s="35">
        <f>Z28</f>
        <v>0</v>
      </c>
      <c r="AA70" s="19" t="str">
        <f>IF(Übernahme_Werte!X70="&lt;","&lt;"," ")</f>
        <v xml:space="preserve"> </v>
      </c>
      <c r="AB70" s="35">
        <f>AB28</f>
        <v>0</v>
      </c>
      <c r="AC70" s="19" t="str">
        <f>IF(Übernahme_Werte!Z70="&lt;","&lt;"," ")</f>
        <v xml:space="preserve"> </v>
      </c>
      <c r="AD70" s="35">
        <f>AD28</f>
        <v>0</v>
      </c>
      <c r="AE70" s="19" t="str">
        <f>IF(Übernahme_Werte!AB70="&lt;","&lt;"," ")</f>
        <v xml:space="preserve"> </v>
      </c>
      <c r="AF70" s="35">
        <f>AF28</f>
        <v>0</v>
      </c>
      <c r="AG70" s="12"/>
      <c r="AH70" s="12"/>
      <c r="AI70" s="196" t="s">
        <v>18</v>
      </c>
      <c r="AJ70" s="34"/>
      <c r="AK70" s="19" t="str">
        <f t="shared" si="12"/>
        <v xml:space="preserve"> </v>
      </c>
      <c r="AL70" s="262">
        <f>IFERROR(VALUE(AL28),"n. b.")</f>
        <v>0</v>
      </c>
      <c r="AM70" s="19" t="str">
        <f t="shared" si="12"/>
        <v xml:space="preserve"> </v>
      </c>
      <c r="AN70" s="262">
        <f>IFERROR(VALUE(AN28),"n.b.")</f>
        <v>0</v>
      </c>
      <c r="AO70" s="19" t="str">
        <f t="shared" si="12"/>
        <v xml:space="preserve"> </v>
      </c>
      <c r="AP70" s="262">
        <f>IFERROR(VALUE(AP28),"n.b.")</f>
        <v>0</v>
      </c>
      <c r="AQ70" s="19" t="str">
        <f t="shared" si="12"/>
        <v xml:space="preserve"> </v>
      </c>
      <c r="AR70" s="262">
        <f>IFERROR(VALUE(AR28),"n.b.")</f>
        <v>0</v>
      </c>
      <c r="AS70" s="19" t="str">
        <f t="shared" si="15"/>
        <v xml:space="preserve"> </v>
      </c>
      <c r="AT70" s="262">
        <f>IFERROR(VALUE(AT28),"n.b.")</f>
        <v>0</v>
      </c>
      <c r="AU70" s="19" t="str">
        <f t="shared" si="13"/>
        <v xml:space="preserve"> </v>
      </c>
      <c r="AV70" s="262">
        <f>IFERROR(VALUE(AV28),"n.b.")</f>
        <v>0</v>
      </c>
      <c r="AW70" s="210"/>
      <c r="AX70" s="31"/>
      <c r="AY70" s="301"/>
      <c r="AZ70" s="295"/>
      <c r="BA70" s="295"/>
      <c r="BB70" s="295"/>
      <c r="BC70" s="268"/>
      <c r="BD70" s="295"/>
      <c r="BE70" s="268"/>
      <c r="BF70" s="295"/>
      <c r="BG70" s="268"/>
      <c r="BH70" s="295"/>
      <c r="BI70" s="268"/>
      <c r="BJ70" s="295"/>
    </row>
    <row r="71" spans="2:62" ht="13.8" x14ac:dyDescent="0.25">
      <c r="R71" s="202" t="s">
        <v>17</v>
      </c>
      <c r="S71" s="202"/>
      <c r="T71" s="34"/>
      <c r="U71" s="19" t="str">
        <f>IF(Übernahme_Werte!R71="&lt;","&lt;"," ")</f>
        <v xml:space="preserve"> </v>
      </c>
      <c r="V71" s="35">
        <f>V37</f>
        <v>0</v>
      </c>
      <c r="W71" s="19" t="str">
        <f>IF(Übernahme_Werte!T71="&lt;","&lt;"," ")</f>
        <v xml:space="preserve"> </v>
      </c>
      <c r="X71" s="35">
        <f>X37</f>
        <v>0</v>
      </c>
      <c r="Y71" s="19" t="str">
        <f>IF(Übernahme_Werte!V71="&lt;","&lt;"," ")</f>
        <v xml:space="preserve"> </v>
      </c>
      <c r="Z71" s="35">
        <f>Z37</f>
        <v>0</v>
      </c>
      <c r="AA71" s="19" t="str">
        <f>IF(Übernahme_Werte!X71="&lt;","&lt;"," ")</f>
        <v xml:space="preserve"> </v>
      </c>
      <c r="AB71" s="35">
        <f>AB37</f>
        <v>0</v>
      </c>
      <c r="AC71" s="19" t="str">
        <f>IF(Übernahme_Werte!Z71="&lt;","&lt;"," ")</f>
        <v xml:space="preserve"> </v>
      </c>
      <c r="AD71" s="35">
        <f>AD37</f>
        <v>0</v>
      </c>
      <c r="AE71" s="19" t="str">
        <f>IF(Übernahme_Werte!AB71="&lt;","&lt;"," ")</f>
        <v xml:space="preserve"> </v>
      </c>
      <c r="AF71" s="35">
        <f>AF37</f>
        <v>0</v>
      </c>
      <c r="AG71" s="12"/>
      <c r="AH71" s="12"/>
      <c r="AI71" s="196" t="s">
        <v>17</v>
      </c>
      <c r="AJ71" s="34"/>
      <c r="AK71" s="19" t="str">
        <f t="shared" si="12"/>
        <v xml:space="preserve"> </v>
      </c>
      <c r="AL71" s="262">
        <f>IFERROR(VALUE(AL37),"n.b.")</f>
        <v>0</v>
      </c>
      <c r="AM71" s="19" t="str">
        <f t="shared" si="12"/>
        <v xml:space="preserve"> </v>
      </c>
      <c r="AN71" s="262">
        <f>IFERROR(VALUE(AN37),"n.b.")</f>
        <v>0</v>
      </c>
      <c r="AO71" s="19" t="str">
        <f t="shared" si="12"/>
        <v xml:space="preserve"> </v>
      </c>
      <c r="AP71" s="262">
        <f>IFERROR(VALUE(AP37),"n.b.")</f>
        <v>0</v>
      </c>
      <c r="AQ71" s="19" t="str">
        <f t="shared" si="12"/>
        <v xml:space="preserve"> </v>
      </c>
      <c r="AR71" s="262">
        <f>IFERROR(VALUE(AR37),"n.b.")</f>
        <v>0</v>
      </c>
      <c r="AS71" s="19" t="str">
        <f t="shared" si="15"/>
        <v xml:space="preserve"> </v>
      </c>
      <c r="AT71" s="262">
        <f>IFERROR(VALUE(AT37),"n.b.")</f>
        <v>0</v>
      </c>
      <c r="AU71" s="19" t="str">
        <f t="shared" si="13"/>
        <v xml:space="preserve"> </v>
      </c>
      <c r="AV71" s="262">
        <f>IFERROR(VALUE(AV37),"n.b.")</f>
        <v>0</v>
      </c>
      <c r="AW71" s="210"/>
      <c r="AX71" s="31"/>
      <c r="AY71" s="301"/>
      <c r="AZ71" s="295"/>
      <c r="BA71" s="295"/>
      <c r="BB71" s="295"/>
      <c r="BC71" s="268"/>
      <c r="BD71" s="295"/>
      <c r="BE71" s="268"/>
      <c r="BF71" s="295"/>
      <c r="BG71" s="268"/>
      <c r="BH71" s="295"/>
      <c r="BI71" s="268"/>
      <c r="BJ71" s="295"/>
    </row>
    <row r="72" spans="2:62" ht="13.8" x14ac:dyDescent="0.25">
      <c r="R72" s="202" t="s">
        <v>16</v>
      </c>
      <c r="S72" s="202"/>
      <c r="T72" s="34"/>
      <c r="U72" s="19" t="str">
        <f>IF(Übernahme_Werte!R72="&lt;","&lt;"," ")</f>
        <v xml:space="preserve"> </v>
      </c>
      <c r="V72" s="35">
        <f>V39</f>
        <v>0</v>
      </c>
      <c r="W72" s="19" t="str">
        <f>IF(Übernahme_Werte!T72="&lt;","&lt;"," ")</f>
        <v xml:space="preserve"> </v>
      </c>
      <c r="X72" s="35">
        <f>X39</f>
        <v>0</v>
      </c>
      <c r="Y72" s="19" t="str">
        <f>IF(Übernahme_Werte!V72="&lt;","&lt;"," ")</f>
        <v xml:space="preserve"> </v>
      </c>
      <c r="Z72" s="35">
        <f>Z39</f>
        <v>0</v>
      </c>
      <c r="AA72" s="19" t="str">
        <f>IF(Übernahme_Werte!X72="&lt;","&lt;"," ")</f>
        <v xml:space="preserve"> </v>
      </c>
      <c r="AB72" s="35">
        <f>AB39</f>
        <v>0</v>
      </c>
      <c r="AC72" s="19" t="str">
        <f>IF(Übernahme_Werte!Z72="&lt;","&lt;"," ")</f>
        <v xml:space="preserve"> </v>
      </c>
      <c r="AD72" s="35">
        <f>AD39</f>
        <v>0</v>
      </c>
      <c r="AE72" s="19" t="str">
        <f>IF(Übernahme_Werte!AB72="&lt;","&lt;"," ")</f>
        <v xml:space="preserve"> </v>
      </c>
      <c r="AF72" s="35">
        <f>AF39</f>
        <v>0</v>
      </c>
      <c r="AG72" s="12"/>
      <c r="AH72" s="12"/>
      <c r="AI72" s="196" t="s">
        <v>16</v>
      </c>
      <c r="AJ72" s="34"/>
      <c r="AK72" s="19" t="str">
        <f t="shared" si="12"/>
        <v xml:space="preserve"> </v>
      </c>
      <c r="AL72" s="262">
        <f>IFERROR(VALUE(AL39),"n.b.")</f>
        <v>0</v>
      </c>
      <c r="AM72" s="19" t="str">
        <f t="shared" si="12"/>
        <v xml:space="preserve"> </v>
      </c>
      <c r="AN72" s="262">
        <f>IFERROR(VALUE(AN39),"n.b.")</f>
        <v>0</v>
      </c>
      <c r="AO72" s="19" t="str">
        <f t="shared" si="12"/>
        <v xml:space="preserve"> </v>
      </c>
      <c r="AP72" s="262">
        <f>IFERROR(VALUE(AP39),"n.b.")</f>
        <v>0</v>
      </c>
      <c r="AQ72" s="19" t="str">
        <f t="shared" si="12"/>
        <v xml:space="preserve"> </v>
      </c>
      <c r="AR72" s="262">
        <f>IFERROR(VALUE(AR39),"n.b.")</f>
        <v>0</v>
      </c>
      <c r="AS72" s="19" t="str">
        <f t="shared" si="15"/>
        <v xml:space="preserve"> </v>
      </c>
      <c r="AT72" s="262">
        <f>IFERROR(VALUE(AT39),"n.b.")</f>
        <v>0</v>
      </c>
      <c r="AU72" s="19" t="str">
        <f t="shared" si="13"/>
        <v xml:space="preserve"> </v>
      </c>
      <c r="AV72" s="262">
        <f>IFERROR(VALUE(AV39),"n.b.")</f>
        <v>0</v>
      </c>
      <c r="AW72" s="210"/>
      <c r="AX72" s="31"/>
      <c r="AY72" s="301"/>
      <c r="AZ72" s="295"/>
      <c r="BA72" s="295"/>
      <c r="BB72" s="295"/>
      <c r="BC72" s="268"/>
      <c r="BD72" s="295"/>
      <c r="BE72" s="268"/>
      <c r="BF72" s="295"/>
      <c r="BG72" s="268"/>
      <c r="BH72" s="295"/>
      <c r="BI72" s="268"/>
      <c r="BJ72" s="295"/>
    </row>
    <row r="73" spans="2:62" ht="13.8" x14ac:dyDescent="0.25">
      <c r="R73" s="202" t="s">
        <v>15</v>
      </c>
      <c r="S73" s="202"/>
      <c r="T73" s="34"/>
      <c r="U73" s="19" t="str">
        <f>IF(Übernahme_Werte!R73="&lt;","&lt;"," ")</f>
        <v xml:space="preserve"> </v>
      </c>
      <c r="V73" s="35">
        <f>V48</f>
        <v>0</v>
      </c>
      <c r="W73" s="19" t="str">
        <f>IF(Übernahme_Werte!T73="&lt;","&lt;"," ")</f>
        <v xml:space="preserve"> </v>
      </c>
      <c r="X73" s="35">
        <f>X48</f>
        <v>0</v>
      </c>
      <c r="Y73" s="19" t="str">
        <f>IF(Übernahme_Werte!V73="&lt;","&lt;"," ")</f>
        <v xml:space="preserve"> </v>
      </c>
      <c r="Z73" s="35">
        <f>Z48</f>
        <v>0</v>
      </c>
      <c r="AA73" s="19" t="str">
        <f>IF(Übernahme_Werte!X73="&lt;","&lt;"," ")</f>
        <v xml:space="preserve"> </v>
      </c>
      <c r="AB73" s="35">
        <f>AB48</f>
        <v>0</v>
      </c>
      <c r="AC73" s="19" t="str">
        <f>IF(Übernahme_Werte!Z73="&lt;","&lt;"," ")</f>
        <v xml:space="preserve"> </v>
      </c>
      <c r="AD73" s="35">
        <f>AD48</f>
        <v>0</v>
      </c>
      <c r="AE73" s="19" t="str">
        <f>IF(Übernahme_Werte!AB73="&lt;","&lt;"," ")</f>
        <v xml:space="preserve"> </v>
      </c>
      <c r="AF73" s="35">
        <f>AF48</f>
        <v>0</v>
      </c>
      <c r="AG73" s="12"/>
      <c r="AH73" s="12"/>
      <c r="AI73" s="196" t="s">
        <v>15</v>
      </c>
      <c r="AJ73" s="34"/>
      <c r="AK73" s="19" t="str">
        <f t="shared" si="12"/>
        <v xml:space="preserve"> </v>
      </c>
      <c r="AL73" s="262">
        <f>IFERROR(VALUE(AL48),"n.b.")</f>
        <v>0</v>
      </c>
      <c r="AM73" s="19" t="str">
        <f t="shared" si="12"/>
        <v xml:space="preserve"> </v>
      </c>
      <c r="AN73" s="262">
        <f>IFERROR(VALUE(AN48),"n.b.")</f>
        <v>0</v>
      </c>
      <c r="AO73" s="19" t="str">
        <f t="shared" si="12"/>
        <v xml:space="preserve"> </v>
      </c>
      <c r="AP73" s="262">
        <f>IFERROR(VALUE(AP48),"n.b.")</f>
        <v>0</v>
      </c>
      <c r="AQ73" s="19" t="str">
        <f t="shared" si="12"/>
        <v xml:space="preserve"> </v>
      </c>
      <c r="AR73" s="262">
        <f>IFERROR(VALUE(AR48),"n.b.")</f>
        <v>0</v>
      </c>
      <c r="AS73" s="19" t="str">
        <f t="shared" si="15"/>
        <v xml:space="preserve"> </v>
      </c>
      <c r="AT73" s="262">
        <f>IFERROR(VALUE(AT48),"n.b.")</f>
        <v>0</v>
      </c>
      <c r="AU73" s="19" t="str">
        <f t="shared" si="13"/>
        <v xml:space="preserve"> </v>
      </c>
      <c r="AV73" s="262">
        <f>IFERROR(VALUE(AV48),"n.b.")</f>
        <v>0</v>
      </c>
      <c r="AW73" s="210"/>
      <c r="AX73" s="31"/>
      <c r="AY73" s="301"/>
      <c r="AZ73" s="295"/>
      <c r="BA73" s="295"/>
      <c r="BB73" s="295"/>
      <c r="BC73" s="268"/>
      <c r="BD73" s="295"/>
      <c r="BE73" s="268"/>
      <c r="BF73" s="295"/>
      <c r="BG73" s="268"/>
      <c r="BH73" s="295"/>
      <c r="BI73" s="268"/>
      <c r="BJ73" s="295"/>
    </row>
    <row r="74" spans="2:62" ht="13.8" x14ac:dyDescent="0.3">
      <c r="E74" s="6"/>
      <c r="R74" s="4"/>
      <c r="S74" s="4"/>
      <c r="T74" s="4"/>
      <c r="U74" s="4"/>
      <c r="V74" s="12"/>
      <c r="W74" s="4"/>
      <c r="X74" s="12"/>
      <c r="Y74" s="4"/>
      <c r="Z74" s="12"/>
      <c r="AA74" s="4"/>
      <c r="AB74" s="12"/>
      <c r="AC74" s="4"/>
      <c r="AD74" s="12"/>
      <c r="AE74" s="4"/>
      <c r="AF74" s="12"/>
      <c r="AG74" s="12"/>
      <c r="AH74" s="12"/>
      <c r="AI74" s="32" t="s">
        <v>225</v>
      </c>
      <c r="AJ74" s="4"/>
      <c r="AK74" s="19"/>
      <c r="AL74" s="10"/>
      <c r="AM74" s="19"/>
      <c r="AN74" s="10"/>
      <c r="AO74" s="19"/>
      <c r="AP74" s="10"/>
      <c r="AQ74" s="19"/>
      <c r="AR74" s="10"/>
      <c r="AS74" s="19"/>
      <c r="AT74" s="10"/>
      <c r="AU74" s="19"/>
      <c r="AV74" s="10"/>
      <c r="AW74" s="210"/>
      <c r="AX74" s="31"/>
      <c r="AY74" s="301"/>
      <c r="AZ74" s="295"/>
      <c r="BA74" s="295"/>
      <c r="BB74" s="268"/>
      <c r="BC74" s="268"/>
      <c r="BD74" s="268"/>
      <c r="BE74" s="268"/>
      <c r="BF74" s="268"/>
      <c r="BG74" s="268"/>
      <c r="BH74" s="268"/>
      <c r="BI74" s="268"/>
      <c r="BJ74" s="268"/>
    </row>
    <row r="75" spans="2:62" ht="13.8" x14ac:dyDescent="0.25">
      <c r="B75" t="s">
        <v>342</v>
      </c>
      <c r="D75" s="6"/>
      <c r="R75" s="66" t="s">
        <v>222</v>
      </c>
      <c r="S75" s="66"/>
      <c r="T75" s="13"/>
      <c r="U75" s="13"/>
      <c r="V75" s="26"/>
      <c r="W75" s="13"/>
      <c r="X75" s="26"/>
      <c r="Y75" s="13"/>
      <c r="Z75" s="26"/>
      <c r="AA75" s="13"/>
      <c r="AB75" s="26"/>
      <c r="AC75" s="13"/>
      <c r="AD75" s="26"/>
      <c r="AE75" s="13"/>
      <c r="AF75" s="26"/>
      <c r="AG75" s="12"/>
      <c r="AH75" s="12"/>
      <c r="AI75" s="27" t="s">
        <v>222</v>
      </c>
      <c r="AJ75" s="13"/>
      <c r="AK75" s="19"/>
      <c r="AL75" s="30"/>
      <c r="AM75" s="19"/>
      <c r="AN75" s="30"/>
      <c r="AO75" s="19"/>
      <c r="AP75" s="30"/>
      <c r="AQ75" s="19"/>
      <c r="AR75" s="30"/>
      <c r="AS75" s="19"/>
      <c r="AT75" s="30"/>
      <c r="AU75" s="19"/>
      <c r="AV75" s="30"/>
      <c r="AW75" s="36"/>
      <c r="AX75" s="9"/>
      <c r="AY75" s="301"/>
      <c r="AZ75" s="295"/>
      <c r="BA75" s="295"/>
      <c r="BB75" s="268"/>
      <c r="BC75" s="268"/>
      <c r="BD75" s="268"/>
      <c r="BE75" s="268"/>
      <c r="BF75" s="268"/>
      <c r="BG75" s="268"/>
      <c r="BH75" s="268"/>
      <c r="BI75" s="268"/>
      <c r="BJ75" s="268"/>
    </row>
    <row r="76" spans="2:62" ht="13.8" x14ac:dyDescent="0.25">
      <c r="B76" s="52" t="s">
        <v>14</v>
      </c>
      <c r="D76" s="199">
        <v>0.7</v>
      </c>
      <c r="R76" s="52" t="s">
        <v>14</v>
      </c>
      <c r="S76" s="52"/>
      <c r="T76" s="29"/>
      <c r="U76" s="19" t="str">
        <f>IF(Übernahme_Werte!R76="&lt;","&lt;"," ")</f>
        <v xml:space="preserve"> </v>
      </c>
      <c r="V76" s="7">
        <f>V70*$D76</f>
        <v>0</v>
      </c>
      <c r="W76" s="19" t="str">
        <f>IF(Übernahme_Werte!T76="&lt;","&lt;"," ")</f>
        <v xml:space="preserve"> </v>
      </c>
      <c r="X76" s="7">
        <f>X70*$D76</f>
        <v>0</v>
      </c>
      <c r="Y76" s="19" t="str">
        <f>IF(Übernahme_Werte!V76="&lt;","&lt;"," ")</f>
        <v xml:space="preserve"> </v>
      </c>
      <c r="Z76" s="7">
        <f>Z70*$D76</f>
        <v>0</v>
      </c>
      <c r="AA76" s="19" t="str">
        <f>IF(Übernahme_Werte!X76="&lt;","&lt;"," ")</f>
        <v xml:space="preserve"> </v>
      </c>
      <c r="AB76" s="7">
        <f>AB70*$D76</f>
        <v>0</v>
      </c>
      <c r="AC76" s="19" t="str">
        <f>IF(Übernahme_Werte!Z76="&lt;","&lt;"," ")</f>
        <v xml:space="preserve"> </v>
      </c>
      <c r="AD76" s="7">
        <f>AD70*$D76</f>
        <v>0</v>
      </c>
      <c r="AE76" s="19" t="str">
        <f>IF(Übernahme_Werte!AB76="&lt;","&lt;"," ")</f>
        <v xml:space="preserve"> </v>
      </c>
      <c r="AF76" s="7">
        <f>AF70*$D78</f>
        <v>0</v>
      </c>
      <c r="AG76" s="12"/>
      <c r="AH76" s="12"/>
      <c r="AI76" s="20" t="s">
        <v>14</v>
      </c>
      <c r="AJ76" s="29"/>
      <c r="AK76" s="19" t="str">
        <f t="shared" si="12"/>
        <v xml:space="preserve"> </v>
      </c>
      <c r="AL76" s="261">
        <f>IFERROR(ROUND(V76,AZ76),"Prüfen!")</f>
        <v>0</v>
      </c>
      <c r="AM76" s="19" t="str">
        <f t="shared" si="12"/>
        <v xml:space="preserve"> </v>
      </c>
      <c r="AN76" s="261">
        <f>IFERROR(ROUND(X76,BB76),"Prüfen!")</f>
        <v>0</v>
      </c>
      <c r="AO76" s="19" t="str">
        <f t="shared" si="12"/>
        <v xml:space="preserve"> </v>
      </c>
      <c r="AP76" s="261">
        <f>IFERROR(ROUND(Z76,BD76),"Prüfen!")</f>
        <v>0</v>
      </c>
      <c r="AQ76" s="19" t="str">
        <f t="shared" si="12"/>
        <v xml:space="preserve"> </v>
      </c>
      <c r="AR76" s="261">
        <f>IFERROR(ROUND(AB76,BF76),"Prüfen!")</f>
        <v>0</v>
      </c>
      <c r="AS76" s="19" t="str">
        <f t="shared" si="15"/>
        <v xml:space="preserve"> </v>
      </c>
      <c r="AT76" s="261">
        <f>IFERROR(ROUND(AD76,BH76),"Prüfen!")</f>
        <v>0</v>
      </c>
      <c r="AU76" s="19" t="str">
        <f t="shared" si="13"/>
        <v xml:space="preserve"> </v>
      </c>
      <c r="AV76" s="261">
        <f>IFERROR(ROUND(AF76,BJ76),"Prüfen!")</f>
        <v>0</v>
      </c>
      <c r="AW76" s="36"/>
      <c r="AX76" s="9"/>
      <c r="AY76" s="301"/>
      <c r="AZ76" s="295">
        <f>IFERROR(IF(AK76="&lt;",IF(V76&lt;0.01,$BF$5,IF(V76&lt;0.1,$BD$5,$BB$5))-(1+INT(LOG10(ABS(V76)))),IF(V76&lt;0.01,$BF$4,IF(V76&lt;0.1,$BD$4,$BB$4))-(1+INT(LOG10(ABS(V76))))),7)</f>
        <v>7</v>
      </c>
      <c r="BA76" s="295"/>
      <c r="BB76" s="295">
        <f>IFERROR(IF(AM76="&lt;",IF(X76&lt;0.01,$BF$5,IF(X76&lt;0.1,$BD$5,$BB$5))-(1+INT(LOG10(ABS(X76)))),IF(X76&lt;0.01,$BF$4,IF(X76&lt;0.1,$BD$4,$BB$4))-(1+INT(LOG10(ABS(X76))))),7)</f>
        <v>7</v>
      </c>
      <c r="BC76" s="268"/>
      <c r="BD76" s="295">
        <f>IFERROR(IF(AO76="&lt;",IF(Z76&lt;0.01,$BF$5,IF(Z76&lt;0.1,$BD$5,$BB$5))-(1+INT(LOG10(ABS(Z76)))),IF(Z76&lt;0.01,$BF$4,IF(Z76&lt;0.1,$BD$4,$BB$4))-(1+INT(LOG10(ABS(Z76))))),7)</f>
        <v>7</v>
      </c>
      <c r="BE76" s="268"/>
      <c r="BF76" s="295">
        <f>IFERROR(IF(AQ76="&lt;",IF(AB76&lt;0.01,$BF$5,IF(AB76&lt;0.1,$BD$5,$BB$5))-(1+INT(LOG10(ABS(AB76)))),IF(AB76&lt;0.01,$BF$4,IF(AB76&lt;0.1,$BD$4,$BB$4))-(1+INT(LOG10(ABS(AB76))))),7)</f>
        <v>7</v>
      </c>
      <c r="BG76" s="268"/>
      <c r="BH76" s="295">
        <f>IFERROR(IF(AS76="&lt;",IF(AD76&lt;0.01,$BF$5,IF(AD76&lt;0.1,$BD$5,$BB$5))-(1+INT(LOG10(ABS(AD76)))),IF(AD76&lt;0.01,$BF$4,IF(AD76&lt;0.1,$BD$4,$BB$4))-(1+INT(LOG10(ABS(AD76))))),7)</f>
        <v>7</v>
      </c>
      <c r="BI76" s="268"/>
      <c r="BJ76" s="295">
        <f>IFERROR(IF(AU76="&lt;",IF(AF76&lt;0.01,$BF$5,IF(AF76&lt;0.1,$BD$5,$BB$5))-(1+INT(LOG10(ABS(AF76)))),IF(AF76&lt;0.01,$BF$4,IF(AF76&lt;0.1,$BD$4,$BB$4))-(1+INT(LOG10(ABS(AF76))))),7)</f>
        <v>7</v>
      </c>
    </row>
    <row r="77" spans="2:62" ht="13.8" x14ac:dyDescent="0.25">
      <c r="B77" s="52" t="s">
        <v>13</v>
      </c>
      <c r="D77" s="199">
        <v>0.6</v>
      </c>
      <c r="R77" s="52" t="s">
        <v>13</v>
      </c>
      <c r="S77" s="52"/>
      <c r="T77" s="13"/>
      <c r="U77" s="19" t="str">
        <f>IF(Übernahme_Werte!R77="&lt;","&lt;"," ")</f>
        <v xml:space="preserve"> </v>
      </c>
      <c r="V77" s="7">
        <f t="shared" ref="V77:X79" si="23">V71*$D77</f>
        <v>0</v>
      </c>
      <c r="W77" s="19" t="str">
        <f>IF(Übernahme_Werte!T77="&lt;","&lt;"," ")</f>
        <v xml:space="preserve"> </v>
      </c>
      <c r="X77" s="7">
        <f t="shared" si="23"/>
        <v>0</v>
      </c>
      <c r="Y77" s="19" t="str">
        <f>IF(Übernahme_Werte!V77="&lt;","&lt;"," ")</f>
        <v xml:space="preserve"> </v>
      </c>
      <c r="Z77" s="7">
        <f t="shared" ref="Z77" si="24">Z71*$D77</f>
        <v>0</v>
      </c>
      <c r="AA77" s="19" t="str">
        <f>IF(Übernahme_Werte!X77="&lt;","&lt;"," ")</f>
        <v xml:space="preserve"> </v>
      </c>
      <c r="AB77" s="7">
        <f t="shared" ref="AB77" si="25">AB71*$D77</f>
        <v>0</v>
      </c>
      <c r="AC77" s="19" t="str">
        <f>IF(Übernahme_Werte!Z77="&lt;","&lt;"," ")</f>
        <v xml:space="preserve"> </v>
      </c>
      <c r="AD77" s="7">
        <f t="shared" ref="AD77" si="26">AD71*$D77</f>
        <v>0</v>
      </c>
      <c r="AE77" s="19" t="str">
        <f>IF(Übernahme_Werte!AB77="&lt;","&lt;"," ")</f>
        <v xml:space="preserve"> </v>
      </c>
      <c r="AF77" s="7">
        <f>AF71*$D79</f>
        <v>0</v>
      </c>
      <c r="AI77" s="20" t="s">
        <v>13</v>
      </c>
      <c r="AJ77" s="13"/>
      <c r="AK77" s="19" t="str">
        <f t="shared" si="12"/>
        <v xml:space="preserve"> </v>
      </c>
      <c r="AL77" s="261">
        <f>IFERROR(ROUND(V77,AZ77),"Prüfen!")</f>
        <v>0</v>
      </c>
      <c r="AM77" s="19" t="str">
        <f t="shared" si="12"/>
        <v xml:space="preserve"> </v>
      </c>
      <c r="AN77" s="261">
        <f>IFERROR(ROUND(X77,BB77),"Prüfen!")</f>
        <v>0</v>
      </c>
      <c r="AO77" s="19" t="str">
        <f t="shared" si="12"/>
        <v xml:space="preserve"> </v>
      </c>
      <c r="AP77" s="261">
        <f>IFERROR(ROUND(Z77,BD77),"Prüfen!")</f>
        <v>0</v>
      </c>
      <c r="AQ77" s="19" t="str">
        <f t="shared" si="12"/>
        <v xml:space="preserve"> </v>
      </c>
      <c r="AR77" s="261">
        <f>IFERROR(ROUND(AB77,BF77),"Prüfen!")</f>
        <v>0</v>
      </c>
      <c r="AS77" s="19" t="str">
        <f t="shared" si="15"/>
        <v xml:space="preserve"> </v>
      </c>
      <c r="AT77" s="261">
        <f>IFERROR(ROUND(AD77,BH77),"Prüfen!")</f>
        <v>0</v>
      </c>
      <c r="AU77" s="19" t="str">
        <f t="shared" si="13"/>
        <v xml:space="preserve"> </v>
      </c>
      <c r="AV77" s="261">
        <f>IFERROR(ROUND(AF77,BJ77),"Prüfen!")</f>
        <v>0</v>
      </c>
      <c r="AW77" s="36"/>
      <c r="AX77" s="9"/>
      <c r="AY77" s="301"/>
      <c r="AZ77" s="295">
        <f>IFERROR(IF(AK77="&lt;",IF(V77&lt;0.01,$BF$5,IF(V77&lt;0.1,$BD$5,$BB$5))-(1+INT(LOG10(ABS(V77)))),IF(V77&lt;0.01,$BF$4,IF(V77&lt;0.1,$BD$4,$BB$4))-(1+INT(LOG10(ABS(V77))))),7)</f>
        <v>7</v>
      </c>
      <c r="BA77" s="295"/>
      <c r="BB77" s="295">
        <f>IFERROR(IF(AM77="&lt;",IF(X77&lt;0.01,$BF$5,IF(X77&lt;0.1,$BD$5,$BB$5))-(1+INT(LOG10(ABS(X77)))),IF(X77&lt;0.01,$BF$4,IF(X77&lt;0.1,$BD$4,$BB$4))-(1+INT(LOG10(ABS(X77))))),7)</f>
        <v>7</v>
      </c>
      <c r="BC77" s="268"/>
      <c r="BD77" s="295">
        <f>IFERROR(IF(AO77="&lt;",IF(Z77&lt;0.01,$BF$5,IF(Z77&lt;0.1,$BD$5,$BB$5))-(1+INT(LOG10(ABS(Z77)))),IF(Z77&lt;0.01,$BF$4,IF(Z77&lt;0.1,$BD$4,$BB$4))-(1+INT(LOG10(ABS(Z77))))),7)</f>
        <v>7</v>
      </c>
      <c r="BE77" s="268"/>
      <c r="BF77" s="295">
        <f>IFERROR(IF(AQ77="&lt;",IF(AB77&lt;0.01,$BF$5,IF(AB77&lt;0.1,$BD$5,$BB$5))-(1+INT(LOG10(ABS(AB77)))),IF(AB77&lt;0.01,$BF$4,IF(AB77&lt;0.1,$BD$4,$BB$4))-(1+INT(LOG10(ABS(AB77))))),7)</f>
        <v>7</v>
      </c>
      <c r="BG77" s="268"/>
      <c r="BH77" s="295">
        <f>IFERROR(IF(AS77="&lt;",IF(AD77&lt;0.01,$BF$5,IF(AD77&lt;0.1,$BD$5,$BB$5))-(1+INT(LOG10(ABS(AD77)))),IF(AD77&lt;0.01,$BF$4,IF(AD77&lt;0.1,$BD$4,$BB$4))-(1+INT(LOG10(ABS(AD77))))),7)</f>
        <v>7</v>
      </c>
      <c r="BI77" s="268"/>
      <c r="BJ77" s="295">
        <f>IFERROR(IF(AU77="&lt;",IF(AF77&lt;0.01,$BF$5,IF(AF77&lt;0.1,$BD$5,$BB$5))-(1+INT(LOG10(ABS(AF77)))),IF(AF77&lt;0.01,$BF$4,IF(AF77&lt;0.1,$BD$4,$BB$4))-(1+INT(LOG10(ABS(AF77))))),7)</f>
        <v>7</v>
      </c>
    </row>
    <row r="78" spans="2:62" x14ac:dyDescent="0.25">
      <c r="B78" s="52" t="s">
        <v>12</v>
      </c>
      <c r="D78" s="199">
        <v>0.4</v>
      </c>
      <c r="R78" s="52" t="s">
        <v>12</v>
      </c>
      <c r="S78" s="52"/>
      <c r="U78" s="19" t="str">
        <f>IF(Übernahme_Werte!R78="&lt;","&lt;"," ")</f>
        <v xml:space="preserve"> </v>
      </c>
      <c r="V78" s="7">
        <f t="shared" si="23"/>
        <v>0</v>
      </c>
      <c r="W78" s="19" t="str">
        <f>IF(Übernahme_Werte!T78="&lt;","&lt;"," ")</f>
        <v xml:space="preserve"> </v>
      </c>
      <c r="X78" s="7">
        <f t="shared" si="23"/>
        <v>0</v>
      </c>
      <c r="Y78" s="19" t="str">
        <f>IF(Übernahme_Werte!V78="&lt;","&lt;"," ")</f>
        <v xml:space="preserve"> </v>
      </c>
      <c r="Z78" s="7">
        <f t="shared" ref="Z78" si="27">Z72*$D78</f>
        <v>0</v>
      </c>
      <c r="AA78" s="19" t="str">
        <f>IF(Übernahme_Werte!X78="&lt;","&lt;"," ")</f>
        <v xml:space="preserve"> </v>
      </c>
      <c r="AB78" s="7">
        <f t="shared" ref="AB78" si="28">AB72*$D78</f>
        <v>0</v>
      </c>
      <c r="AC78" s="19" t="str">
        <f>IF(Übernahme_Werte!Z78="&lt;","&lt;"," ")</f>
        <v xml:space="preserve"> </v>
      </c>
      <c r="AD78" s="7">
        <f t="shared" ref="AD78" si="29">AD72*$D78</f>
        <v>0</v>
      </c>
      <c r="AE78" s="19" t="str">
        <f>IF(Übernahme_Werte!AB78="&lt;","&lt;"," ")</f>
        <v xml:space="preserve"> </v>
      </c>
      <c r="AF78" s="7">
        <f>AF72*$D80</f>
        <v>0</v>
      </c>
      <c r="AI78" s="20" t="s">
        <v>12</v>
      </c>
      <c r="AK78" s="19" t="str">
        <f t="shared" si="12"/>
        <v xml:space="preserve"> </v>
      </c>
      <c r="AL78" s="261">
        <f>IFERROR(ROUND(V78,AZ78),"Prüfen!")</f>
        <v>0</v>
      </c>
      <c r="AM78" s="19" t="str">
        <f t="shared" si="12"/>
        <v xml:space="preserve"> </v>
      </c>
      <c r="AN78" s="261">
        <f>IFERROR(ROUND(X78,BB78),"Prüfen!")</f>
        <v>0</v>
      </c>
      <c r="AO78" s="19" t="str">
        <f t="shared" si="12"/>
        <v xml:space="preserve"> </v>
      </c>
      <c r="AP78" s="261">
        <f>IFERROR(ROUND(Z78,BD78),"Prüfen!")</f>
        <v>0</v>
      </c>
      <c r="AQ78" s="19" t="str">
        <f t="shared" si="12"/>
        <v xml:space="preserve"> </v>
      </c>
      <c r="AR78" s="261">
        <f>IFERROR(ROUND(AB78,BF78),"Prüfen!")</f>
        <v>0</v>
      </c>
      <c r="AS78" s="19" t="str">
        <f t="shared" si="15"/>
        <v xml:space="preserve"> </v>
      </c>
      <c r="AT78" s="261">
        <f>IFERROR(ROUND(AD78,BH78),"Prüfen!")</f>
        <v>0</v>
      </c>
      <c r="AU78" s="19" t="str">
        <f t="shared" si="13"/>
        <v xml:space="preserve"> </v>
      </c>
      <c r="AV78" s="261">
        <f>IFERROR(ROUND(AF78,BJ78),"Prüfen!")</f>
        <v>0</v>
      </c>
      <c r="AW78" s="41"/>
      <c r="AY78" s="301"/>
      <c r="AZ78" s="295">
        <f>IFERROR(IF(AK78="&lt;",IF(V78&lt;0.01,$BF$5,IF(V78&lt;0.1,$BD$5,$BB$5))-(1+INT(LOG10(ABS(V78)))),IF(V78&lt;0.01,$BF$4,IF(V78&lt;0.1,$BD$4,$BB$4))-(1+INT(LOG10(ABS(V78))))),7)</f>
        <v>7</v>
      </c>
      <c r="BA78" s="295"/>
      <c r="BB78" s="295">
        <f>IFERROR(IF(AM78="&lt;",IF(X78&lt;0.01,$BF$5,IF(X78&lt;0.1,$BD$5,$BB$5))-(1+INT(LOG10(ABS(X78)))),IF(X78&lt;0.01,$BF$4,IF(X78&lt;0.1,$BD$4,$BB$4))-(1+INT(LOG10(ABS(X78))))),7)</f>
        <v>7</v>
      </c>
      <c r="BC78" s="268"/>
      <c r="BD78" s="295">
        <f>IFERROR(IF(AO78="&lt;",IF(Z78&lt;0.01,$BF$5,IF(Z78&lt;0.1,$BD$5,$BB$5))-(1+INT(LOG10(ABS(Z78)))),IF(Z78&lt;0.01,$BF$4,IF(Z78&lt;0.1,$BD$4,$BB$4))-(1+INT(LOG10(ABS(Z78))))),7)</f>
        <v>7</v>
      </c>
      <c r="BE78" s="268"/>
      <c r="BF78" s="295">
        <f>IFERROR(IF(AQ78="&lt;",IF(AB78&lt;0.01,$BF$5,IF(AB78&lt;0.1,$BD$5,$BB$5))-(1+INT(LOG10(ABS(AB78)))),IF(AB78&lt;0.01,$BF$4,IF(AB78&lt;0.1,$BD$4,$BB$4))-(1+INT(LOG10(ABS(AB78))))),7)</f>
        <v>7</v>
      </c>
      <c r="BG78" s="268"/>
      <c r="BH78" s="295">
        <f>IFERROR(IF(AS78="&lt;",IF(AD78&lt;0.01,$BF$5,IF(AD78&lt;0.1,$BD$5,$BB$5))-(1+INT(LOG10(ABS(AD78)))),IF(AD78&lt;0.01,$BF$4,IF(AD78&lt;0.1,$BD$4,$BB$4))-(1+INT(LOG10(ABS(AD78))))),7)</f>
        <v>7</v>
      </c>
      <c r="BI78" s="268"/>
      <c r="BJ78" s="295">
        <f>IFERROR(IF(AU78="&lt;",IF(AF78&lt;0.01,$BF$5,IF(AF78&lt;0.1,$BD$5,$BB$5))-(1+INT(LOG10(ABS(AF78)))),IF(AF78&lt;0.01,$BF$4,IF(AF78&lt;0.1,$BD$4,$BB$4))-(1+INT(LOG10(ABS(AF78))))),7)</f>
        <v>7</v>
      </c>
    </row>
    <row r="79" spans="2:62" ht="13.8" x14ac:dyDescent="0.25">
      <c r="B79" s="52" t="s">
        <v>11</v>
      </c>
      <c r="D79" s="199">
        <v>0.5</v>
      </c>
      <c r="R79" s="52" t="s">
        <v>11</v>
      </c>
      <c r="S79" s="52"/>
      <c r="T79" s="13"/>
      <c r="U79" s="19" t="str">
        <f>IF(Übernahme_Werte!R79="&lt;","&lt;"," ")</f>
        <v xml:space="preserve"> </v>
      </c>
      <c r="V79" s="7">
        <f t="shared" si="23"/>
        <v>0</v>
      </c>
      <c r="W79" s="19" t="str">
        <f>IF(Übernahme_Werte!T79="&lt;","&lt;"," ")</f>
        <v xml:space="preserve"> </v>
      </c>
      <c r="X79" s="7">
        <f t="shared" si="23"/>
        <v>0</v>
      </c>
      <c r="Y79" s="19" t="str">
        <f>IF(Übernahme_Werte!V79="&lt;","&lt;"," ")</f>
        <v xml:space="preserve"> </v>
      </c>
      <c r="Z79" s="7">
        <f t="shared" ref="Z79" si="30">Z73*$D79</f>
        <v>0</v>
      </c>
      <c r="AA79" s="19" t="str">
        <f>IF(Übernahme_Werte!X79="&lt;","&lt;"," ")</f>
        <v xml:space="preserve"> </v>
      </c>
      <c r="AB79" s="7">
        <f t="shared" ref="AB79" si="31">AB73*$D79</f>
        <v>0</v>
      </c>
      <c r="AC79" s="19" t="str">
        <f>IF(Übernahme_Werte!Z79="&lt;","&lt;"," ")</f>
        <v xml:space="preserve"> </v>
      </c>
      <c r="AD79" s="7">
        <f t="shared" ref="AD79" si="32">AD73*$D79</f>
        <v>0</v>
      </c>
      <c r="AE79" s="19" t="str">
        <f>IF(Übernahme_Werte!AB79="&lt;","&lt;"," ")</f>
        <v xml:space="preserve"> </v>
      </c>
      <c r="AF79" s="7">
        <f>AF73*$D81</f>
        <v>0</v>
      </c>
      <c r="AG79" s="12"/>
      <c r="AH79" s="12"/>
      <c r="AI79" s="20" t="s">
        <v>11</v>
      </c>
      <c r="AJ79" s="13"/>
      <c r="AK79" s="19" t="str">
        <f t="shared" si="12"/>
        <v xml:space="preserve"> </v>
      </c>
      <c r="AL79" s="261">
        <f>IFERROR(ROUND(V79,AZ79),"Prüfen!")</f>
        <v>0</v>
      </c>
      <c r="AM79" s="19" t="str">
        <f t="shared" si="12"/>
        <v xml:space="preserve"> </v>
      </c>
      <c r="AN79" s="261">
        <f>IFERROR(ROUND(X79,BB79),"Prüfen!")</f>
        <v>0</v>
      </c>
      <c r="AO79" s="19" t="str">
        <f t="shared" si="12"/>
        <v xml:space="preserve"> </v>
      </c>
      <c r="AP79" s="261">
        <f>IFERROR(ROUND(Z79,BD79),"Prüfen!")</f>
        <v>0</v>
      </c>
      <c r="AQ79" s="19" t="str">
        <f t="shared" si="12"/>
        <v xml:space="preserve"> </v>
      </c>
      <c r="AR79" s="261">
        <f>IFERROR(ROUND(AB79,BF79),"Prüfen!")</f>
        <v>0</v>
      </c>
      <c r="AS79" s="19" t="str">
        <f t="shared" si="15"/>
        <v xml:space="preserve"> </v>
      </c>
      <c r="AT79" s="261">
        <f>IFERROR(ROUND(AD79,BH79),"Prüfen!")</f>
        <v>0</v>
      </c>
      <c r="AU79" s="19" t="str">
        <f t="shared" si="13"/>
        <v xml:space="preserve"> </v>
      </c>
      <c r="AV79" s="261">
        <f>IFERROR(ROUND(AF79,BJ79),"Prüfen!")</f>
        <v>0</v>
      </c>
      <c r="AW79" s="36"/>
      <c r="AX79" s="9"/>
      <c r="AY79" s="301"/>
      <c r="AZ79" s="295">
        <f>IFERROR(IF(AK79="&lt;",IF(V79&lt;0.01,$BF$5,IF(V79&lt;0.1,$BD$5,$BB$5))-(1+INT(LOG10(ABS(V79)))),IF(V79&lt;0.01,$BF$4,IF(V79&lt;0.1,$BD$4,$BB$4))-(1+INT(LOG10(ABS(V79))))),7)</f>
        <v>7</v>
      </c>
      <c r="BA79" s="295"/>
      <c r="BB79" s="295">
        <f>IFERROR(IF(AM79="&lt;",IF(X79&lt;0.01,$BF$5,IF(X79&lt;0.1,$BD$5,$BB$5))-(1+INT(LOG10(ABS(X79)))),IF(X79&lt;0.01,$BF$4,IF(X79&lt;0.1,$BD$4,$BB$4))-(1+INT(LOG10(ABS(X79))))),7)</f>
        <v>7</v>
      </c>
      <c r="BC79" s="268"/>
      <c r="BD79" s="295">
        <f>IFERROR(IF(AO79="&lt;",IF(Z79&lt;0.01,$BF$5,IF(Z79&lt;0.1,$BD$5,$BB$5))-(1+INT(LOG10(ABS(Z79)))),IF(Z79&lt;0.01,$BF$4,IF(Z79&lt;0.1,$BD$4,$BB$4))-(1+INT(LOG10(ABS(Z79))))),7)</f>
        <v>7</v>
      </c>
      <c r="BE79" s="268"/>
      <c r="BF79" s="295">
        <f>IFERROR(IF(AQ79="&lt;",IF(AB79&lt;0.01,$BF$5,IF(AB79&lt;0.1,$BD$5,$BB$5))-(1+INT(LOG10(ABS(AB79)))),IF(AB79&lt;0.01,$BF$4,IF(AB79&lt;0.1,$BD$4,$BB$4))-(1+INT(LOG10(ABS(AB79))))),7)</f>
        <v>7</v>
      </c>
      <c r="BG79" s="268"/>
      <c r="BH79" s="295">
        <f>IFERROR(IF(AS79="&lt;",IF(AD79&lt;0.01,$BF$5,IF(AD79&lt;0.1,$BD$5,$BB$5))-(1+INT(LOG10(ABS(AD79)))),IF(AD79&lt;0.01,$BF$4,IF(AD79&lt;0.1,$BD$4,$BB$4))-(1+INT(LOG10(ABS(AD79))))),7)</f>
        <v>7</v>
      </c>
      <c r="BI79" s="268"/>
      <c r="BJ79" s="295">
        <f>IFERROR(IF(AU79="&lt;",IF(AF79&lt;0.01,$BF$5,IF(AF79&lt;0.1,$BD$5,$BB$5))-(1+INT(LOG10(ABS(AF79)))),IF(AF79&lt;0.01,$BF$4,IF(AF79&lt;0.1,$BD$4,$BB$4))-(1+INT(LOG10(ABS(AF79))))),7)</f>
        <v>7</v>
      </c>
    </row>
    <row r="80" spans="2:62" x14ac:dyDescent="0.25">
      <c r="R80" s="66" t="s">
        <v>351</v>
      </c>
      <c r="S80" s="66"/>
      <c r="V80" s="26"/>
      <c r="X80" s="26"/>
      <c r="Z80" s="26"/>
      <c r="AB80" s="26"/>
      <c r="AD80" s="26"/>
      <c r="AF80" s="26"/>
      <c r="AI80" s="27" t="s">
        <v>190</v>
      </c>
      <c r="AK80" s="19"/>
      <c r="AL80" s="8"/>
      <c r="AM80" s="19"/>
      <c r="AN80" s="8"/>
      <c r="AO80" s="19"/>
      <c r="AP80" s="8"/>
      <c r="AQ80" s="19"/>
      <c r="AR80" s="8"/>
      <c r="AS80" s="19"/>
      <c r="AT80" s="8"/>
      <c r="AU80" s="19"/>
      <c r="AV80" s="8"/>
      <c r="AW80" s="41"/>
      <c r="AY80" s="301"/>
      <c r="AZ80" s="295"/>
      <c r="BA80" s="295"/>
      <c r="BB80" s="295"/>
      <c r="BC80" s="268"/>
      <c r="BD80" s="295"/>
      <c r="BE80" s="268"/>
      <c r="BF80" s="295"/>
      <c r="BG80" s="268"/>
      <c r="BH80" s="295"/>
      <c r="BI80" s="268"/>
      <c r="BJ80" s="295"/>
    </row>
    <row r="81" spans="18:62" ht="13.8" x14ac:dyDescent="0.25">
      <c r="R81" s="52" t="s">
        <v>10</v>
      </c>
      <c r="S81" s="52"/>
      <c r="U81" s="19" t="str">
        <f>IF(Übernahme_Werte!R81="&lt;","&lt;"," ")</f>
        <v xml:space="preserve"> </v>
      </c>
      <c r="V81" s="7">
        <f>V70-V76-V86</f>
        <v>0</v>
      </c>
      <c r="W81" s="19" t="str">
        <f>IF(Übernahme_Werte!T81="&lt;","&lt;"," ")</f>
        <v xml:space="preserve"> </v>
      </c>
      <c r="X81" s="7">
        <f>X70-X76-X86</f>
        <v>0</v>
      </c>
      <c r="Y81" s="19" t="str">
        <f>IF(Übernahme_Werte!V81="&lt;","&lt;"," ")</f>
        <v xml:space="preserve"> </v>
      </c>
      <c r="Z81" s="7">
        <f>Z70-Z76-Z86</f>
        <v>0</v>
      </c>
      <c r="AA81" s="19" t="str">
        <f>IF(Übernahme_Werte!X81="&lt;","&lt;"," ")</f>
        <v xml:space="preserve"> </v>
      </c>
      <c r="AB81" s="7">
        <f>AB70-AB76-AB86</f>
        <v>0</v>
      </c>
      <c r="AC81" s="19" t="str">
        <f>IF(Übernahme_Werte!Z81="&lt;","&lt;"," ")</f>
        <v xml:space="preserve"> </v>
      </c>
      <c r="AD81" s="7">
        <f>AD70-AD76-AD86</f>
        <v>0</v>
      </c>
      <c r="AE81" s="19" t="str">
        <f>IF(Übernahme_Werte!AB81="&lt;","&lt;"," ")</f>
        <v xml:space="preserve"> </v>
      </c>
      <c r="AF81" s="7">
        <f>AF70-AF76-AF86</f>
        <v>0</v>
      </c>
      <c r="AG81" s="12"/>
      <c r="AH81" s="12"/>
      <c r="AI81" s="20" t="s">
        <v>10</v>
      </c>
      <c r="AK81" s="19" t="str">
        <f t="shared" si="12"/>
        <v xml:space="preserve"> </v>
      </c>
      <c r="AL81" s="261">
        <f>IFERROR(ROUND(V81,AZ81),"Prüfen!")</f>
        <v>0</v>
      </c>
      <c r="AM81" s="19" t="str">
        <f t="shared" si="12"/>
        <v xml:space="preserve"> </v>
      </c>
      <c r="AN81" s="261">
        <f>IFERROR(ROUND(X81,BB81),"Prüfen!")</f>
        <v>0</v>
      </c>
      <c r="AO81" s="19" t="str">
        <f t="shared" si="12"/>
        <v xml:space="preserve"> </v>
      </c>
      <c r="AP81" s="261">
        <f>IFERROR(ROUND(Z81,BD81),"Prüfen!")</f>
        <v>0</v>
      </c>
      <c r="AQ81" s="19" t="str">
        <f t="shared" si="12"/>
        <v xml:space="preserve"> </v>
      </c>
      <c r="AR81" s="261">
        <f>IFERROR(ROUND(AB81,BF81),"Prüfen!")</f>
        <v>0</v>
      </c>
      <c r="AS81" s="19" t="str">
        <f t="shared" si="15"/>
        <v xml:space="preserve"> </v>
      </c>
      <c r="AT81" s="261">
        <f>IFERROR(ROUND(AD81,BH81),"Prüfen!")</f>
        <v>0</v>
      </c>
      <c r="AU81" s="19" t="str">
        <f t="shared" si="13"/>
        <v xml:space="preserve"> </v>
      </c>
      <c r="AV81" s="261">
        <f>IFERROR(ROUND(AF81,BJ81),"Prüfen!")</f>
        <v>0</v>
      </c>
      <c r="AW81" s="41"/>
      <c r="AY81" s="301"/>
      <c r="AZ81" s="295">
        <f>IFERROR(IF(AK81="&lt;",IF(V81&lt;0.01,$BF$5,IF(V81&lt;0.1,$BD$5,$BB$5))-(1+INT(LOG10(ABS(V81)))),IF(V81&lt;0.01,$BF$4,IF(V81&lt;0.1,$BD$4,$BB$4))-(1+INT(LOG10(ABS(V81))))),7)</f>
        <v>7</v>
      </c>
      <c r="BA81" s="295"/>
      <c r="BB81" s="295">
        <f>IFERROR(IF(AM81="&lt;",IF(X81&lt;0.01,$BF$5,IF(X81&lt;0.1,$BD$5,$BB$5))-(1+INT(LOG10(ABS(X81)))),IF(X81&lt;0.01,$BF$4,IF(X81&lt;0.1,$BD$4,$BB$4))-(1+INT(LOG10(ABS(X81))))),7)</f>
        <v>7</v>
      </c>
      <c r="BC81" s="268"/>
      <c r="BD81" s="295">
        <f>IFERROR(IF(AO81="&lt;",IF(Z81&lt;0.01,$BF$5,IF(Z81&lt;0.1,$BD$5,$BB$5))-(1+INT(LOG10(ABS(Z81)))),IF(Z81&lt;0.01,$BF$4,IF(Z81&lt;0.1,$BD$4,$BB$4))-(1+INT(LOG10(ABS(Z81))))),7)</f>
        <v>7</v>
      </c>
      <c r="BE81" s="268"/>
      <c r="BF81" s="295">
        <f>IFERROR(IF(AQ81="&lt;",IF(AB81&lt;0.01,$BF$5,IF(AB81&lt;0.1,$BD$5,$BB$5))-(1+INT(LOG10(ABS(AB81)))),IF(AB81&lt;0.01,$BF$4,IF(AB81&lt;0.1,$BD$4,$BB$4))-(1+INT(LOG10(ABS(AB81))))),7)</f>
        <v>7</v>
      </c>
      <c r="BG81" s="268"/>
      <c r="BH81" s="295">
        <f>IFERROR(IF(AS81="&lt;",IF(AD81&lt;0.01,$BF$5,IF(AD81&lt;0.1,$BD$5,$BB$5))-(1+INT(LOG10(ABS(AD81)))),IF(AD81&lt;0.01,$BF$4,IF(AD81&lt;0.1,$BD$4,$BB$4))-(1+INT(LOG10(ABS(AD81))))),7)</f>
        <v>7</v>
      </c>
      <c r="BI81" s="268"/>
      <c r="BJ81" s="295">
        <f>IFERROR(IF(AU81="&lt;",IF(AF81&lt;0.01,$BF$5,IF(AF81&lt;0.1,$BD$5,$BB$5))-(1+INT(LOG10(ABS(AF81)))),IF(AF81&lt;0.01,$BF$4,IF(AF81&lt;0.1,$BD$4,$BB$4))-(1+INT(LOG10(ABS(AF81))))),7)</f>
        <v>7</v>
      </c>
    </row>
    <row r="82" spans="18:62" ht="13.8" x14ac:dyDescent="0.25">
      <c r="R82" s="52" t="s">
        <v>9</v>
      </c>
      <c r="S82" s="52"/>
      <c r="T82" s="13"/>
      <c r="U82" s="19" t="str">
        <f>IF(Übernahme_Werte!R82="&lt;","&lt;"," ")</f>
        <v xml:space="preserve"> </v>
      </c>
      <c r="V82" s="7">
        <f>V71-V77-V87</f>
        <v>0</v>
      </c>
      <c r="W82" s="19" t="str">
        <f>IF(Übernahme_Werte!T82="&lt;","&lt;"," ")</f>
        <v xml:space="preserve"> </v>
      </c>
      <c r="X82" s="7">
        <f>X71-X77-X87</f>
        <v>0</v>
      </c>
      <c r="Y82" s="19" t="str">
        <f>IF(Übernahme_Werte!V82="&lt;","&lt;"," ")</f>
        <v xml:space="preserve"> </v>
      </c>
      <c r="Z82" s="7">
        <f>Z71-Z77-Z87</f>
        <v>0</v>
      </c>
      <c r="AA82" s="19" t="str">
        <f>IF(Übernahme_Werte!X82="&lt;","&lt;"," ")</f>
        <v xml:space="preserve"> </v>
      </c>
      <c r="AB82" s="7">
        <f>AB71-AB77-AB87</f>
        <v>0</v>
      </c>
      <c r="AC82" s="19" t="str">
        <f>IF(Übernahme_Werte!Z82="&lt;","&lt;"," ")</f>
        <v xml:space="preserve"> </v>
      </c>
      <c r="AD82" s="7">
        <f>AD71-AD77-AD87</f>
        <v>0</v>
      </c>
      <c r="AE82" s="19" t="str">
        <f>IF(Übernahme_Werte!AB82="&lt;","&lt;"," ")</f>
        <v xml:space="preserve"> </v>
      </c>
      <c r="AF82" s="7">
        <f>AF71-AF77-AF87</f>
        <v>0</v>
      </c>
      <c r="AG82" s="12"/>
      <c r="AH82" s="12"/>
      <c r="AI82" s="20" t="s">
        <v>9</v>
      </c>
      <c r="AJ82" s="13"/>
      <c r="AK82" s="19" t="str">
        <f t="shared" ref="AK82:AU89" si="33">U82</f>
        <v xml:space="preserve"> </v>
      </c>
      <c r="AL82" s="261">
        <f>IFERROR(ROUND(V82,AZ82),"Prüfen!")</f>
        <v>0</v>
      </c>
      <c r="AM82" s="19" t="str">
        <f t="shared" si="33"/>
        <v xml:space="preserve"> </v>
      </c>
      <c r="AN82" s="261">
        <f>IFERROR(ROUND(X82,BB82),"Prüfen!")</f>
        <v>0</v>
      </c>
      <c r="AO82" s="19" t="str">
        <f t="shared" si="33"/>
        <v xml:space="preserve"> </v>
      </c>
      <c r="AP82" s="261">
        <f>IFERROR(ROUND(Z82,BD82),"Prüfen!")</f>
        <v>0</v>
      </c>
      <c r="AQ82" s="19" t="str">
        <f t="shared" si="33"/>
        <v xml:space="preserve"> </v>
      </c>
      <c r="AR82" s="261">
        <f>IFERROR(ROUND(AB82,BF82),"Prüfen!")</f>
        <v>0</v>
      </c>
      <c r="AS82" s="19" t="str">
        <f t="shared" si="33"/>
        <v xml:space="preserve"> </v>
      </c>
      <c r="AT82" s="261">
        <f>IFERROR(ROUND(AD82,BH82),"Prüfen!")</f>
        <v>0</v>
      </c>
      <c r="AU82" s="19" t="str">
        <f t="shared" si="33"/>
        <v xml:space="preserve"> </v>
      </c>
      <c r="AV82" s="261">
        <f>IFERROR(ROUND(AF82,BJ82),"Prüfen!")</f>
        <v>0</v>
      </c>
      <c r="AW82" s="36"/>
      <c r="AX82" s="9"/>
      <c r="AY82" s="301"/>
      <c r="AZ82" s="295">
        <f>IFERROR(IF(AK82="&lt;",IF(V82&lt;0.01,$BF$5,IF(V82&lt;0.1,$BD$5,$BB$5))-(1+INT(LOG10(ABS(V82)))),IF(V82&lt;0.01,$BF$4,IF(V82&lt;0.1,$BD$4,$BB$4))-(1+INT(LOG10(ABS(V82))))),7)</f>
        <v>7</v>
      </c>
      <c r="BA82" s="295"/>
      <c r="BB82" s="295">
        <f>IFERROR(IF(AM82="&lt;",IF(X82&lt;0.01,$BF$5,IF(X82&lt;0.1,$BD$5,$BB$5))-(1+INT(LOG10(ABS(X82)))),IF(X82&lt;0.01,$BF$4,IF(X82&lt;0.1,$BD$4,$BB$4))-(1+INT(LOG10(ABS(X82))))),7)</f>
        <v>7</v>
      </c>
      <c r="BC82" s="268"/>
      <c r="BD82" s="295">
        <f>IFERROR(IF(AO82="&lt;",IF(Z82&lt;0.01,$BF$5,IF(Z82&lt;0.1,$BD$5,$BB$5))-(1+INT(LOG10(ABS(Z82)))),IF(Z82&lt;0.01,$BF$4,IF(Z82&lt;0.1,$BD$4,$BB$4))-(1+INT(LOG10(ABS(Z82))))),7)</f>
        <v>7</v>
      </c>
      <c r="BE82" s="268"/>
      <c r="BF82" s="295">
        <f>IFERROR(IF(AQ82="&lt;",IF(AB82&lt;0.01,$BF$5,IF(AB82&lt;0.1,$BD$5,$BB$5))-(1+INT(LOG10(ABS(AB82)))),IF(AB82&lt;0.01,$BF$4,IF(AB82&lt;0.1,$BD$4,$BB$4))-(1+INT(LOG10(ABS(AB82))))),7)</f>
        <v>7</v>
      </c>
      <c r="BG82" s="268"/>
      <c r="BH82" s="295">
        <f>IFERROR(IF(AS82="&lt;",IF(AD82&lt;0.01,$BF$5,IF(AD82&lt;0.1,$BD$5,$BB$5))-(1+INT(LOG10(ABS(AD82)))),IF(AD82&lt;0.01,$BF$4,IF(AD82&lt;0.1,$BD$4,$BB$4))-(1+INT(LOG10(ABS(AD82))))),7)</f>
        <v>7</v>
      </c>
      <c r="BI82" s="268"/>
      <c r="BJ82" s="295">
        <f>IFERROR(IF(AU82="&lt;",IF(AF82&lt;0.01,$BF$5,IF(AF82&lt;0.1,$BD$5,$BB$5))-(1+INT(LOG10(ABS(AF82)))),IF(AF82&lt;0.01,$BF$4,IF(AF82&lt;0.1,$BD$4,$BB$4))-(1+INT(LOG10(ABS(AF82))))),7)</f>
        <v>7</v>
      </c>
    </row>
    <row r="83" spans="18:62" ht="13.8" x14ac:dyDescent="0.25">
      <c r="R83" s="52" t="s">
        <v>8</v>
      </c>
      <c r="S83" s="52"/>
      <c r="T83" s="13"/>
      <c r="U83" s="19" t="str">
        <f>IF(Übernahme_Werte!R83="&lt;","&lt;"," ")</f>
        <v xml:space="preserve"> </v>
      </c>
      <c r="V83" s="7">
        <f>V72-V78-V88</f>
        <v>0</v>
      </c>
      <c r="W83" s="19" t="str">
        <f>IF(Übernahme_Werte!T83="&lt;","&lt;"," ")</f>
        <v xml:space="preserve"> </v>
      </c>
      <c r="X83" s="7">
        <f>X72-X78-X88</f>
        <v>0</v>
      </c>
      <c r="Y83" s="19" t="str">
        <f>IF(Übernahme_Werte!V83="&lt;","&lt;"," ")</f>
        <v xml:space="preserve"> </v>
      </c>
      <c r="Z83" s="7">
        <f>Z72-Z78-Z88</f>
        <v>0</v>
      </c>
      <c r="AA83" s="19" t="str">
        <f>IF(Übernahme_Werte!X83="&lt;","&lt;"," ")</f>
        <v xml:space="preserve"> </v>
      </c>
      <c r="AB83" s="7">
        <f>AB72-AB78-AB88</f>
        <v>0</v>
      </c>
      <c r="AC83" s="19" t="str">
        <f>IF(Übernahme_Werte!Z83="&lt;","&lt;"," ")</f>
        <v xml:space="preserve"> </v>
      </c>
      <c r="AD83" s="7">
        <f>AD72-AD78-AD88</f>
        <v>0</v>
      </c>
      <c r="AE83" s="19" t="str">
        <f>IF(Übernahme_Werte!AB83="&lt;","&lt;"," ")</f>
        <v xml:space="preserve"> </v>
      </c>
      <c r="AF83" s="7">
        <f>AF72-AF78-AF88</f>
        <v>0</v>
      </c>
      <c r="AG83" s="12"/>
      <c r="AH83" s="12"/>
      <c r="AI83" s="20" t="s">
        <v>8</v>
      </c>
      <c r="AJ83" s="13"/>
      <c r="AK83" s="19" t="str">
        <f t="shared" si="33"/>
        <v xml:space="preserve"> </v>
      </c>
      <c r="AL83" s="261">
        <f>IFERROR(ROUND(V83,AZ83),"Prüfen!")</f>
        <v>0</v>
      </c>
      <c r="AM83" s="19" t="str">
        <f t="shared" si="33"/>
        <v xml:space="preserve"> </v>
      </c>
      <c r="AN83" s="261">
        <f>IFERROR(ROUND(X83,BB83),"Prüfen!")</f>
        <v>0</v>
      </c>
      <c r="AO83" s="19" t="str">
        <f t="shared" si="33"/>
        <v xml:space="preserve"> </v>
      </c>
      <c r="AP83" s="261">
        <f>IFERROR(ROUND(Z83,BD83),"Prüfen!")</f>
        <v>0</v>
      </c>
      <c r="AQ83" s="19" t="str">
        <f t="shared" si="33"/>
        <v xml:space="preserve"> </v>
      </c>
      <c r="AR83" s="261">
        <f>IFERROR(ROUND(AB83,BF83),"Prüfen!")</f>
        <v>0</v>
      </c>
      <c r="AS83" s="19" t="str">
        <f t="shared" si="33"/>
        <v xml:space="preserve"> </v>
      </c>
      <c r="AT83" s="261">
        <f>IFERROR(ROUND(AD83,BH83),"Prüfen!")</f>
        <v>0</v>
      </c>
      <c r="AU83" s="19" t="str">
        <f t="shared" si="33"/>
        <v xml:space="preserve"> </v>
      </c>
      <c r="AV83" s="261">
        <f>IFERROR(ROUND(AF83,BJ83),"Prüfen!")</f>
        <v>0</v>
      </c>
      <c r="AW83" s="36"/>
      <c r="AX83" s="9"/>
      <c r="AY83" s="301"/>
      <c r="AZ83" s="295">
        <f>IFERROR(IF(AK83="&lt;",IF(V83&lt;0.01,$BF$5,IF(V83&lt;0.1,$BD$5,$BB$5))-(1+INT(LOG10(ABS(V83)))),IF(V83&lt;0.01,$BF$4,IF(V83&lt;0.1,$BD$4,$BB$4))-(1+INT(LOG10(ABS(V83))))),7)</f>
        <v>7</v>
      </c>
      <c r="BA83" s="295"/>
      <c r="BB83" s="295">
        <f>IFERROR(IF(AM83="&lt;",IF(X83&lt;0.01,$BF$5,IF(X83&lt;0.1,$BD$5,$BB$5))-(1+INT(LOG10(ABS(X83)))),IF(X83&lt;0.01,$BF$4,IF(X83&lt;0.1,$BD$4,$BB$4))-(1+INT(LOG10(ABS(X83))))),7)</f>
        <v>7</v>
      </c>
      <c r="BC83" s="268"/>
      <c r="BD83" s="295">
        <f>IFERROR(IF(AO83="&lt;",IF(Z83&lt;0.01,$BF$5,IF(Z83&lt;0.1,$BD$5,$BB$5))-(1+INT(LOG10(ABS(Z83)))),IF(Z83&lt;0.01,$BF$4,IF(Z83&lt;0.1,$BD$4,$BB$4))-(1+INT(LOG10(ABS(Z83))))),7)</f>
        <v>7</v>
      </c>
      <c r="BE83" s="268"/>
      <c r="BF83" s="295">
        <f>IFERROR(IF(AQ83="&lt;",IF(AB83&lt;0.01,$BF$5,IF(AB83&lt;0.1,$BD$5,$BB$5))-(1+INT(LOG10(ABS(AB83)))),IF(AB83&lt;0.01,$BF$4,IF(AB83&lt;0.1,$BD$4,$BB$4))-(1+INT(LOG10(ABS(AB83))))),7)</f>
        <v>7</v>
      </c>
      <c r="BG83" s="268"/>
      <c r="BH83" s="295">
        <f>IFERROR(IF(AS83="&lt;",IF(AD83&lt;0.01,$BF$5,IF(AD83&lt;0.1,$BD$5,$BB$5))-(1+INT(LOG10(ABS(AD83)))),IF(AD83&lt;0.01,$BF$4,IF(AD83&lt;0.1,$BD$4,$BB$4))-(1+INT(LOG10(ABS(AD83))))),7)</f>
        <v>7</v>
      </c>
      <c r="BI83" s="268"/>
      <c r="BJ83" s="295">
        <f>IFERROR(IF(AU83="&lt;",IF(AF83&lt;0.01,$BF$5,IF(AF83&lt;0.1,$BD$5,$BB$5))-(1+INT(LOG10(ABS(AF83)))),IF(AF83&lt;0.01,$BF$4,IF(AF83&lt;0.1,$BD$4,$BB$4))-(1+INT(LOG10(ABS(AF83))))),7)</f>
        <v>7</v>
      </c>
    </row>
    <row r="84" spans="18:62" ht="13.8" x14ac:dyDescent="0.25">
      <c r="R84" s="52" t="s">
        <v>7</v>
      </c>
      <c r="S84" s="52"/>
      <c r="T84" s="28"/>
      <c r="U84" s="19" t="str">
        <f>IF(Übernahme_Werte!R84="&lt;","&lt;"," ")</f>
        <v xml:space="preserve"> </v>
      </c>
      <c r="V84" s="7">
        <f>V73-V79-V89</f>
        <v>0</v>
      </c>
      <c r="W84" s="19" t="str">
        <f>IF(Übernahme_Werte!T84="&lt;","&lt;"," ")</f>
        <v xml:space="preserve"> </v>
      </c>
      <c r="X84" s="7">
        <f>X73-X79-X89</f>
        <v>0</v>
      </c>
      <c r="Y84" s="19" t="str">
        <f>IF(Übernahme_Werte!V84="&lt;","&lt;"," ")</f>
        <v xml:space="preserve"> </v>
      </c>
      <c r="Z84" s="7">
        <f>Z73-Z79-Z89</f>
        <v>0</v>
      </c>
      <c r="AA84" s="19" t="str">
        <f>IF(Übernahme_Werte!X84="&lt;","&lt;"," ")</f>
        <v xml:space="preserve"> </v>
      </c>
      <c r="AB84" s="7">
        <f>AB73-AB79-AB89</f>
        <v>0</v>
      </c>
      <c r="AC84" s="19" t="str">
        <f>IF(Übernahme_Werte!Z84="&lt;","&lt;"," ")</f>
        <v xml:space="preserve"> </v>
      </c>
      <c r="AD84" s="7">
        <f>AD73-AD79-AD89</f>
        <v>0</v>
      </c>
      <c r="AE84" s="19" t="str">
        <f>IF(Übernahme_Werte!AB84="&lt;","&lt;"," ")</f>
        <v xml:space="preserve"> </v>
      </c>
      <c r="AF84" s="7">
        <f>AF73-AF79-AF89</f>
        <v>0</v>
      </c>
      <c r="AG84" s="12"/>
      <c r="AH84" s="12"/>
      <c r="AI84" s="20" t="s">
        <v>7</v>
      </c>
      <c r="AJ84" s="28"/>
      <c r="AK84" s="19" t="str">
        <f t="shared" si="33"/>
        <v xml:space="preserve"> </v>
      </c>
      <c r="AL84" s="261">
        <f>IFERROR(ROUND(V84,AZ84),"Prüfen!")</f>
        <v>0</v>
      </c>
      <c r="AM84" s="19" t="str">
        <f t="shared" si="33"/>
        <v xml:space="preserve"> </v>
      </c>
      <c r="AN84" s="261">
        <f>IFERROR(ROUND(X84,BB84),"Prüfen!")</f>
        <v>0</v>
      </c>
      <c r="AO84" s="19" t="str">
        <f t="shared" si="33"/>
        <v xml:space="preserve"> </v>
      </c>
      <c r="AP84" s="261">
        <f>IFERROR(ROUND(Z84,BD84),"Prüfen!")</f>
        <v>0</v>
      </c>
      <c r="AQ84" s="19" t="str">
        <f t="shared" si="33"/>
        <v xml:space="preserve"> </v>
      </c>
      <c r="AR84" s="261">
        <f>IFERROR(ROUND(AB84,BF84),"Prüfen!")</f>
        <v>0</v>
      </c>
      <c r="AS84" s="19" t="str">
        <f t="shared" si="33"/>
        <v xml:space="preserve"> </v>
      </c>
      <c r="AT84" s="261">
        <f>IFERROR(ROUND(AD84,BH84),"Prüfen!")</f>
        <v>0</v>
      </c>
      <c r="AU84" s="19" t="str">
        <f t="shared" si="33"/>
        <v xml:space="preserve"> </v>
      </c>
      <c r="AV84" s="261">
        <f>IFERROR(ROUND(AF84,BJ84),"Prüfen!")</f>
        <v>0</v>
      </c>
      <c r="AW84" s="36"/>
      <c r="AX84" s="9"/>
      <c r="AY84" s="301"/>
      <c r="AZ84" s="295">
        <f>IFERROR(IF(AK84="&lt;",IF(V84&lt;0.01,$BF$5,IF(V84&lt;0.1,$BD$5,$BB$5))-(1+INT(LOG10(ABS(V84)))),IF(V84&lt;0.01,$BF$4,IF(V84&lt;0.1,$BD$4,$BB$4))-(1+INT(LOG10(ABS(V84))))),7)</f>
        <v>7</v>
      </c>
      <c r="BA84" s="295"/>
      <c r="BB84" s="295">
        <f>IFERROR(IF(AM84="&lt;",IF(X84&lt;0.01,$BF$5,IF(X84&lt;0.1,$BD$5,$BB$5))-(1+INT(LOG10(ABS(X84)))),IF(X84&lt;0.01,$BF$4,IF(X84&lt;0.1,$BD$4,$BB$4))-(1+INT(LOG10(ABS(X84))))),7)</f>
        <v>7</v>
      </c>
      <c r="BC84" s="268"/>
      <c r="BD84" s="295">
        <f>IFERROR(IF(AO84="&lt;",IF(Z84&lt;0.01,$BF$5,IF(Z84&lt;0.1,$BD$5,$BB$5))-(1+INT(LOG10(ABS(Z84)))),IF(Z84&lt;0.01,$BF$4,IF(Z84&lt;0.1,$BD$4,$BB$4))-(1+INT(LOG10(ABS(Z84))))),7)</f>
        <v>7</v>
      </c>
      <c r="BE84" s="268"/>
      <c r="BF84" s="295">
        <f>IFERROR(IF(AQ84="&lt;",IF(AB84&lt;0.01,$BF$5,IF(AB84&lt;0.1,$BD$5,$BB$5))-(1+INT(LOG10(ABS(AB84)))),IF(AB84&lt;0.01,$BF$4,IF(AB84&lt;0.1,$BD$4,$BB$4))-(1+INT(LOG10(ABS(AB84))))),7)</f>
        <v>7</v>
      </c>
      <c r="BG84" s="268"/>
      <c r="BH84" s="295">
        <f>IFERROR(IF(AS84="&lt;",IF(AD84&lt;0.01,$BF$5,IF(AD84&lt;0.1,$BD$5,$BB$5))-(1+INT(LOG10(ABS(AD84)))),IF(AD84&lt;0.01,$BF$4,IF(AD84&lt;0.1,$BD$4,$BB$4))-(1+INT(LOG10(ABS(AD84))))),7)</f>
        <v>7</v>
      </c>
      <c r="BI84" s="268"/>
      <c r="BJ84" s="295">
        <f>IFERROR(IF(AU84="&lt;",IF(AF84&lt;0.01,$BF$5,IF(AF84&lt;0.1,$BD$5,$BB$5))-(1+INT(LOG10(ABS(AF84)))),IF(AF84&lt;0.01,$BF$4,IF(AF84&lt;0.1,$BD$4,$BB$4))-(1+INT(LOG10(ABS(AF84))))),7)</f>
        <v>7</v>
      </c>
    </row>
    <row r="85" spans="18:62" ht="13.8" x14ac:dyDescent="0.25">
      <c r="R85" s="66" t="s">
        <v>191</v>
      </c>
      <c r="S85" s="66"/>
      <c r="T85" s="13"/>
      <c r="U85" s="13"/>
      <c r="V85" s="26"/>
      <c r="W85" s="13"/>
      <c r="X85" s="26"/>
      <c r="Y85" s="13"/>
      <c r="Z85" s="26"/>
      <c r="AA85" s="13"/>
      <c r="AB85" s="26"/>
      <c r="AC85" s="13"/>
      <c r="AD85" s="26"/>
      <c r="AE85" s="13"/>
      <c r="AF85" s="26"/>
      <c r="AG85" s="25"/>
      <c r="AH85" s="25"/>
      <c r="AI85" s="27" t="s">
        <v>191</v>
      </c>
      <c r="AJ85" s="13"/>
      <c r="AK85" s="19"/>
      <c r="AL85" s="13"/>
      <c r="AM85" s="19"/>
      <c r="AN85" s="13"/>
      <c r="AO85" s="19"/>
      <c r="AP85" s="13"/>
      <c r="AQ85" s="19"/>
      <c r="AR85" s="13"/>
      <c r="AS85" s="19"/>
      <c r="AT85" s="13"/>
      <c r="AU85" s="19"/>
      <c r="AV85" s="13"/>
      <c r="AW85" s="36"/>
      <c r="AX85" s="9"/>
      <c r="AY85" s="301"/>
      <c r="AZ85" s="295"/>
      <c r="BA85" s="295"/>
      <c r="BB85" s="295"/>
      <c r="BC85" s="268"/>
      <c r="BD85" s="295"/>
      <c r="BE85" s="268"/>
      <c r="BF85" s="295"/>
      <c r="BG85" s="268"/>
      <c r="BH85" s="295"/>
      <c r="BI85" s="268"/>
      <c r="BJ85" s="295"/>
    </row>
    <row r="86" spans="18:62" x14ac:dyDescent="0.25">
      <c r="R86" s="52" t="s">
        <v>6</v>
      </c>
      <c r="S86" s="52"/>
      <c r="T86" s="23"/>
      <c r="U86" s="19" t="str">
        <f>IF(Übernahme_Werte!R86="&lt;","&lt;"," ")</f>
        <v xml:space="preserve"> </v>
      </c>
      <c r="V86" s="7">
        <f>V54*10</f>
        <v>0</v>
      </c>
      <c r="W86" s="19" t="str">
        <f>IF(Übernahme_Werte!T86="&lt;","&lt;"," ")</f>
        <v xml:space="preserve"> </v>
      </c>
      <c r="X86" s="7">
        <f>X54*10</f>
        <v>0</v>
      </c>
      <c r="Y86" s="19" t="str">
        <f>IF(Übernahme_Werte!V86="&lt;","&lt;"," ")</f>
        <v xml:space="preserve"> </v>
      </c>
      <c r="Z86" s="7">
        <f>Z54*10</f>
        <v>0</v>
      </c>
      <c r="AA86" s="19" t="str">
        <f>IF(Übernahme_Werte!X86="&lt;","&lt;"," ")</f>
        <v xml:space="preserve"> </v>
      </c>
      <c r="AB86" s="7">
        <f>AB54*10</f>
        <v>0</v>
      </c>
      <c r="AC86" s="19" t="str">
        <f>IF(Übernahme_Werte!Z86="&lt;","&lt;"," ")</f>
        <v xml:space="preserve"> </v>
      </c>
      <c r="AD86" s="7">
        <f>AD54*10</f>
        <v>0</v>
      </c>
      <c r="AE86" s="19" t="str">
        <f>IF(Übernahme_Werte!AB86="&lt;","&lt;"," ")</f>
        <v xml:space="preserve"> </v>
      </c>
      <c r="AF86" s="7">
        <f>AF54*10</f>
        <v>0</v>
      </c>
      <c r="AG86" s="24"/>
      <c r="AH86" s="24"/>
      <c r="AI86" s="20" t="s">
        <v>6</v>
      </c>
      <c r="AJ86" s="23"/>
      <c r="AK86" s="19" t="str">
        <f t="shared" si="33"/>
        <v xml:space="preserve"> </v>
      </c>
      <c r="AL86" s="261">
        <f>IFERROR(ROUND(V86,AZ86),"Prüfen!")</f>
        <v>0</v>
      </c>
      <c r="AM86" s="19" t="str">
        <f t="shared" si="33"/>
        <v xml:space="preserve"> </v>
      </c>
      <c r="AN86" s="261">
        <f>IFERROR(ROUND(X86,BB86),"Prüfen!")</f>
        <v>0</v>
      </c>
      <c r="AO86" s="19" t="str">
        <f t="shared" si="33"/>
        <v xml:space="preserve"> </v>
      </c>
      <c r="AP86" s="261">
        <f>IFERROR(ROUND(Z86,BD86),"Prüfen!")</f>
        <v>0</v>
      </c>
      <c r="AQ86" s="19" t="str">
        <f t="shared" si="33"/>
        <v xml:space="preserve"> </v>
      </c>
      <c r="AR86" s="261">
        <f>IFERROR(ROUND(AB86,BF86),"Prüfen!")</f>
        <v>0</v>
      </c>
      <c r="AS86" s="19" t="str">
        <f t="shared" si="33"/>
        <v xml:space="preserve"> </v>
      </c>
      <c r="AT86" s="261">
        <f>IFERROR(ROUND(AD86,BH86),"Prüfen!")</f>
        <v>0</v>
      </c>
      <c r="AU86" s="19" t="str">
        <f t="shared" si="33"/>
        <v xml:space="preserve"> </v>
      </c>
      <c r="AV86" s="261">
        <f>IFERROR(ROUND(AF86,BJ86),"Prüfen!")</f>
        <v>0</v>
      </c>
      <c r="AW86" s="211"/>
      <c r="AX86" s="23"/>
      <c r="AY86" s="301"/>
      <c r="AZ86" s="295">
        <f>IFERROR(IF(AK86="&lt;",IF(V86&lt;0.01,$BF$5,IF(V86&lt;0.1,$BD$5,$BB$5))-(1+INT(LOG10(ABS(V86)))),IF(V86&lt;0.01,$BF$4,IF(V86&lt;0.1,$BD$4,$BB$4))-(1+INT(LOG10(ABS(V86))))),7)</f>
        <v>7</v>
      </c>
      <c r="BA86" s="295"/>
      <c r="BB86" s="295">
        <f>IFERROR(IF(AM86="&lt;",IF(X86&lt;0.01,$BF$5,IF(X86&lt;0.1,$BD$5,$BB$5))-(1+INT(LOG10(ABS(X86)))),IF(X86&lt;0.01,$BF$4,IF(X86&lt;0.1,$BD$4,$BB$4))-(1+INT(LOG10(ABS(X86))))),7)</f>
        <v>7</v>
      </c>
      <c r="BC86" s="268"/>
      <c r="BD86" s="295">
        <f>IFERROR(IF(AO86="&lt;",IF(Z86&lt;0.01,$BF$5,IF(Z86&lt;0.1,$BD$5,$BB$5))-(1+INT(LOG10(ABS(Z86)))),IF(Z86&lt;0.01,$BF$4,IF(Z86&lt;0.1,$BD$4,$BB$4))-(1+INT(LOG10(ABS(Z86))))),7)</f>
        <v>7</v>
      </c>
      <c r="BE86" s="268"/>
      <c r="BF86" s="295">
        <f>IFERROR(IF(AQ86="&lt;",IF(AB86&lt;0.01,$BF$5,IF(AB86&lt;0.1,$BD$5,$BB$5))-(1+INT(LOG10(ABS(AB86)))),IF(AB86&lt;0.01,$BF$4,IF(AB86&lt;0.1,$BD$4,$BB$4))-(1+INT(LOG10(ABS(AB86))))),7)</f>
        <v>7</v>
      </c>
      <c r="BG86" s="268"/>
      <c r="BH86" s="295">
        <f>IFERROR(IF(AS86="&lt;",IF(AD86&lt;0.01,$BF$5,IF(AD86&lt;0.1,$BD$5,$BB$5))-(1+INT(LOG10(ABS(AD86)))),IF(AD86&lt;0.01,$BF$4,IF(AD86&lt;0.1,$BD$4,$BB$4))-(1+INT(LOG10(ABS(AD86))))),7)</f>
        <v>7</v>
      </c>
      <c r="BI86" s="268"/>
      <c r="BJ86" s="295">
        <f>IFERROR(IF(AU86="&lt;",IF(AF86&lt;0.01,$BF$5,IF(AF86&lt;0.1,$BD$5,$BB$5))-(1+INT(LOG10(ABS(AF86)))),IF(AF86&lt;0.01,$BF$4,IF(AF86&lt;0.1,$BD$4,$BB$4))-(1+INT(LOG10(ABS(AF86))))),7)</f>
        <v>7</v>
      </c>
    </row>
    <row r="87" spans="18:62" x14ac:dyDescent="0.25">
      <c r="R87" s="52" t="s">
        <v>5</v>
      </c>
      <c r="S87" s="52"/>
      <c r="U87" s="19" t="str">
        <f>IF(Übernahme_Werte!R87="&lt;","&lt;"," ")</f>
        <v xml:space="preserve"> </v>
      </c>
      <c r="V87" s="7">
        <f t="shared" ref="V87:X89" si="34">V55*10</f>
        <v>0</v>
      </c>
      <c r="W87" s="19" t="str">
        <f>IF(Übernahme_Werte!T87="&lt;","&lt;"," ")</f>
        <v xml:space="preserve"> </v>
      </c>
      <c r="X87" s="7">
        <f t="shared" si="34"/>
        <v>0</v>
      </c>
      <c r="Y87" s="19" t="str">
        <f>IF(Übernahme_Werte!V87="&lt;","&lt;"," ")</f>
        <v xml:space="preserve"> </v>
      </c>
      <c r="Z87" s="7">
        <f t="shared" ref="Z87" si="35">Z55*10</f>
        <v>0</v>
      </c>
      <c r="AA87" s="19" t="str">
        <f>IF(Übernahme_Werte!X87="&lt;","&lt;"," ")</f>
        <v xml:space="preserve"> </v>
      </c>
      <c r="AB87" s="7">
        <f t="shared" ref="AB87" si="36">AB55*10</f>
        <v>0</v>
      </c>
      <c r="AC87" s="19" t="str">
        <f>IF(Übernahme_Werte!Z87="&lt;","&lt;"," ")</f>
        <v xml:space="preserve"> </v>
      </c>
      <c r="AD87" s="7">
        <f t="shared" ref="AD87" si="37">AD55*10</f>
        <v>0</v>
      </c>
      <c r="AE87" s="19" t="str">
        <f>IF(Übernahme_Werte!AB87="&lt;","&lt;"," ")</f>
        <v xml:space="preserve"> </v>
      </c>
      <c r="AF87" s="7">
        <f t="shared" ref="AF87" si="38">AF55*10</f>
        <v>0</v>
      </c>
      <c r="AG87" s="22"/>
      <c r="AH87" s="22"/>
      <c r="AI87" s="20" t="s">
        <v>5</v>
      </c>
      <c r="AK87" s="19" t="str">
        <f t="shared" si="33"/>
        <v xml:space="preserve"> </v>
      </c>
      <c r="AL87" s="261">
        <f>IFERROR(ROUND(V87,AZ87),"Prüfen!")</f>
        <v>0</v>
      </c>
      <c r="AM87" s="19" t="str">
        <f t="shared" si="33"/>
        <v xml:space="preserve"> </v>
      </c>
      <c r="AN87" s="261">
        <f>IFERROR(ROUND(X87,BB87),"Prüfen!")</f>
        <v>0</v>
      </c>
      <c r="AO87" s="19" t="str">
        <f t="shared" si="33"/>
        <v xml:space="preserve"> </v>
      </c>
      <c r="AP87" s="261">
        <f>IFERROR(ROUND(Z87,BD87),"Prüfen!")</f>
        <v>0</v>
      </c>
      <c r="AQ87" s="19" t="str">
        <f t="shared" si="33"/>
        <v xml:space="preserve"> </v>
      </c>
      <c r="AR87" s="261">
        <f>IFERROR(ROUND(AB87,BF87),"Prüfen!")</f>
        <v>0</v>
      </c>
      <c r="AS87" s="19" t="str">
        <f t="shared" si="33"/>
        <v xml:space="preserve"> </v>
      </c>
      <c r="AT87" s="261">
        <f>IFERROR(ROUND(AD87,BH87),"Prüfen!")</f>
        <v>0</v>
      </c>
      <c r="AU87" s="19" t="str">
        <f t="shared" si="33"/>
        <v xml:space="preserve"> </v>
      </c>
      <c r="AV87" s="261">
        <f>IFERROR(ROUND(AF87,BJ87),"Prüfen!")</f>
        <v>0</v>
      </c>
      <c r="AW87" s="41"/>
      <c r="AY87" s="301"/>
      <c r="AZ87" s="295">
        <f>IFERROR(IF(AK87="&lt;",IF(V87&lt;0.01,$BF$5,IF(V87&lt;0.1,$BD$5,$BB$5))-(1+INT(LOG10(ABS(V87)))),IF(V87&lt;0.01,$BF$4,IF(V87&lt;0.1,$BD$4,$BB$4))-(1+INT(LOG10(ABS(V87))))),7)</f>
        <v>7</v>
      </c>
      <c r="BA87" s="295"/>
      <c r="BB87" s="295">
        <f>IFERROR(IF(AM87="&lt;",IF(X87&lt;0.01,$BF$5,IF(X87&lt;0.1,$BD$5,$BB$5))-(1+INT(LOG10(ABS(X87)))),IF(X87&lt;0.01,$BF$4,IF(X87&lt;0.1,$BD$4,$BB$4))-(1+INT(LOG10(ABS(X87))))),7)</f>
        <v>7</v>
      </c>
      <c r="BC87" s="268"/>
      <c r="BD87" s="295">
        <f>IFERROR(IF(AO87="&lt;",IF(Z87&lt;0.01,$BF$5,IF(Z87&lt;0.1,$BD$5,$BB$5))-(1+INT(LOG10(ABS(Z87)))),IF(Z87&lt;0.01,$BF$4,IF(Z87&lt;0.1,$BD$4,$BB$4))-(1+INT(LOG10(ABS(Z87))))),7)</f>
        <v>7</v>
      </c>
      <c r="BE87" s="268"/>
      <c r="BF87" s="295">
        <f>IFERROR(IF(AQ87="&lt;",IF(AB87&lt;0.01,$BF$5,IF(AB87&lt;0.1,$BD$5,$BB$5))-(1+INT(LOG10(ABS(AB87)))),IF(AB87&lt;0.01,$BF$4,IF(AB87&lt;0.1,$BD$4,$BB$4))-(1+INT(LOG10(ABS(AB87))))),7)</f>
        <v>7</v>
      </c>
      <c r="BG87" s="268"/>
      <c r="BH87" s="295">
        <f>IFERROR(IF(AS87="&lt;",IF(AD87&lt;0.01,$BF$5,IF(AD87&lt;0.1,$BD$5,$BB$5))-(1+INT(LOG10(ABS(AD87)))),IF(AD87&lt;0.01,$BF$4,IF(AD87&lt;0.1,$BD$4,$BB$4))-(1+INT(LOG10(ABS(AD87))))),7)</f>
        <v>7</v>
      </c>
      <c r="BI87" s="268"/>
      <c r="BJ87" s="295">
        <f>IFERROR(IF(AU87="&lt;",IF(AF87&lt;0.01,$BF$5,IF(AF87&lt;0.1,$BD$5,$BB$5))-(1+INT(LOG10(ABS(AF87)))),IF(AF87&lt;0.01,$BF$4,IF(AF87&lt;0.1,$BD$4,$BB$4))-(1+INT(LOG10(ABS(AF87))))),7)</f>
        <v>7</v>
      </c>
    </row>
    <row r="88" spans="18:62" ht="13.8" x14ac:dyDescent="0.25">
      <c r="R88" s="52" t="s">
        <v>4</v>
      </c>
      <c r="S88" s="52"/>
      <c r="T88" s="21"/>
      <c r="U88" s="19" t="str">
        <f>IF(Übernahme_Werte!R88="&lt;","&lt;"," ")</f>
        <v xml:space="preserve"> </v>
      </c>
      <c r="V88" s="7">
        <f t="shared" si="34"/>
        <v>0</v>
      </c>
      <c r="W88" s="19" t="str">
        <f>IF(Übernahme_Werte!T88="&lt;","&lt;"," ")</f>
        <v xml:space="preserve"> </v>
      </c>
      <c r="X88" s="7">
        <f t="shared" si="34"/>
        <v>0</v>
      </c>
      <c r="Y88" s="19" t="str">
        <f>IF(Übernahme_Werte!V88="&lt;","&lt;"," ")</f>
        <v xml:space="preserve"> </v>
      </c>
      <c r="Z88" s="7">
        <f t="shared" ref="Z88" si="39">Z56*10</f>
        <v>0</v>
      </c>
      <c r="AA88" s="19" t="str">
        <f>IF(Übernahme_Werte!X88="&lt;","&lt;"," ")</f>
        <v xml:space="preserve"> </v>
      </c>
      <c r="AB88" s="7">
        <f t="shared" ref="AB88" si="40">AB56*10</f>
        <v>0</v>
      </c>
      <c r="AC88" s="19" t="str">
        <f>IF(Übernahme_Werte!Z88="&lt;","&lt;"," ")</f>
        <v xml:space="preserve"> </v>
      </c>
      <c r="AD88" s="7">
        <f t="shared" ref="AD88" si="41">AD56*10</f>
        <v>0</v>
      </c>
      <c r="AE88" s="19" t="str">
        <f>IF(Übernahme_Werte!AB88="&lt;","&lt;"," ")</f>
        <v xml:space="preserve"> </v>
      </c>
      <c r="AF88" s="7">
        <f t="shared" ref="AF88" si="42">AF56*10</f>
        <v>0</v>
      </c>
      <c r="AG88" s="12"/>
      <c r="AH88" s="12"/>
      <c r="AI88" s="20" t="s">
        <v>4</v>
      </c>
      <c r="AJ88" s="21"/>
      <c r="AK88" s="19" t="str">
        <f t="shared" si="33"/>
        <v xml:space="preserve"> </v>
      </c>
      <c r="AL88" s="261">
        <f>IFERROR(ROUND(V88,AZ88),"Prüfen!")</f>
        <v>0</v>
      </c>
      <c r="AM88" s="19" t="str">
        <f t="shared" si="33"/>
        <v xml:space="preserve"> </v>
      </c>
      <c r="AN88" s="261">
        <f>IFERROR(ROUND(X88,BB88),"Prüfen!")</f>
        <v>0</v>
      </c>
      <c r="AO88" s="19" t="str">
        <f t="shared" si="33"/>
        <v xml:space="preserve"> </v>
      </c>
      <c r="AP88" s="261">
        <f>IFERROR(ROUND(Z88,BD88),"Prüfen!")</f>
        <v>0</v>
      </c>
      <c r="AQ88" s="19" t="str">
        <f t="shared" si="33"/>
        <v xml:space="preserve"> </v>
      </c>
      <c r="AR88" s="261">
        <f>IFERROR(ROUND(AB88,BF88),"Prüfen!")</f>
        <v>0</v>
      </c>
      <c r="AS88" s="19" t="str">
        <f t="shared" si="33"/>
        <v xml:space="preserve"> </v>
      </c>
      <c r="AT88" s="261">
        <f>IFERROR(ROUND(AD88,BH88),"Prüfen!")</f>
        <v>0</v>
      </c>
      <c r="AU88" s="19" t="str">
        <f t="shared" si="33"/>
        <v xml:space="preserve"> </v>
      </c>
      <c r="AV88" s="261">
        <f>IFERROR(ROUND(AF88,BJ88),"Prüfen!")</f>
        <v>0</v>
      </c>
      <c r="AW88" s="212"/>
      <c r="AX88" s="21"/>
      <c r="AY88" s="301"/>
      <c r="AZ88" s="295">
        <f>IFERROR(IF(AK88="&lt;",IF(V88&lt;0.01,$BF$5,IF(V88&lt;0.1,$BD$5,$BB$5))-(1+INT(LOG10(ABS(V88)))),IF(V88&lt;0.01,$BF$4,IF(V88&lt;0.1,$BD$4,$BB$4))-(1+INT(LOG10(ABS(V88))))),7)</f>
        <v>7</v>
      </c>
      <c r="BA88" s="295"/>
      <c r="BB88" s="295">
        <f>IFERROR(IF(AM88="&lt;",IF(X88&lt;0.01,$BF$5,IF(X88&lt;0.1,$BD$5,$BB$5))-(1+INT(LOG10(ABS(X88)))),IF(X88&lt;0.01,$BF$4,IF(X88&lt;0.1,$BD$4,$BB$4))-(1+INT(LOG10(ABS(X88))))),7)</f>
        <v>7</v>
      </c>
      <c r="BC88" s="268"/>
      <c r="BD88" s="295">
        <f>IFERROR(IF(AO88="&lt;",IF(Z88&lt;0.01,$BF$5,IF(Z88&lt;0.1,$BD$5,$BB$5))-(1+INT(LOG10(ABS(Z88)))),IF(Z88&lt;0.01,$BF$4,IF(Z88&lt;0.1,$BD$4,$BB$4))-(1+INT(LOG10(ABS(Z88))))),7)</f>
        <v>7</v>
      </c>
      <c r="BE88" s="268"/>
      <c r="BF88" s="295">
        <f>IFERROR(IF(AQ88="&lt;",IF(AB88&lt;0.01,$BF$5,IF(AB88&lt;0.1,$BD$5,$BB$5))-(1+INT(LOG10(ABS(AB88)))),IF(AB88&lt;0.01,$BF$4,IF(AB88&lt;0.1,$BD$4,$BB$4))-(1+INT(LOG10(ABS(AB88))))),7)</f>
        <v>7</v>
      </c>
      <c r="BG88" s="268"/>
      <c r="BH88" s="295">
        <f>IFERROR(IF(AS88="&lt;",IF(AD88&lt;0.01,$BF$5,IF(AD88&lt;0.1,$BD$5,$BB$5))-(1+INT(LOG10(ABS(AD88)))),IF(AD88&lt;0.01,$BF$4,IF(AD88&lt;0.1,$BD$4,$BB$4))-(1+INT(LOG10(ABS(AD88))))),7)</f>
        <v>7</v>
      </c>
      <c r="BI88" s="268"/>
      <c r="BJ88" s="295">
        <f>IFERROR(IF(AU88="&lt;",IF(AF88&lt;0.01,$BF$5,IF(AF88&lt;0.1,$BD$5,$BB$5))-(1+INT(LOG10(ABS(AF88)))),IF(AF88&lt;0.01,$BF$4,IF(AF88&lt;0.1,$BD$4,$BB$4))-(1+INT(LOG10(ABS(AF88))))),7)</f>
        <v>7</v>
      </c>
    </row>
    <row r="89" spans="18:62" x14ac:dyDescent="0.25">
      <c r="R89" s="52" t="s">
        <v>3</v>
      </c>
      <c r="S89" s="52"/>
      <c r="T89" s="4"/>
      <c r="U89" s="19" t="str">
        <f>IF(Übernahme_Werte!R89="&lt;","&lt;"," ")</f>
        <v xml:space="preserve"> </v>
      </c>
      <c r="V89" s="7">
        <f t="shared" si="34"/>
        <v>0</v>
      </c>
      <c r="W89" s="19" t="str">
        <f>IF(Übernahme_Werte!T89="&lt;","&lt;"," ")</f>
        <v xml:space="preserve"> </v>
      </c>
      <c r="X89" s="7">
        <f t="shared" si="34"/>
        <v>0</v>
      </c>
      <c r="Y89" s="19" t="str">
        <f>IF(Übernahme_Werte!V89="&lt;","&lt;"," ")</f>
        <v xml:space="preserve"> </v>
      </c>
      <c r="Z89" s="7">
        <f t="shared" ref="Z89" si="43">Z57*10</f>
        <v>0</v>
      </c>
      <c r="AA89" s="19" t="str">
        <f>IF(Übernahme_Werte!X89="&lt;","&lt;"," ")</f>
        <v xml:space="preserve"> </v>
      </c>
      <c r="AB89" s="7">
        <f t="shared" ref="AB89" si="44">AB57*10</f>
        <v>0</v>
      </c>
      <c r="AC89" s="19" t="str">
        <f>IF(Übernahme_Werte!Z89="&lt;","&lt;"," ")</f>
        <v xml:space="preserve"> </v>
      </c>
      <c r="AD89" s="7">
        <f t="shared" ref="AD89" si="45">AD57*10</f>
        <v>0</v>
      </c>
      <c r="AE89" s="19" t="str">
        <f>IF(Übernahme_Werte!AB89="&lt;","&lt;"," ")</f>
        <v xml:space="preserve"> </v>
      </c>
      <c r="AF89" s="7">
        <f t="shared" ref="AF89" si="46">AF57*10</f>
        <v>0</v>
      </c>
      <c r="AI89" s="20" t="s">
        <v>3</v>
      </c>
      <c r="AJ89" s="4"/>
      <c r="AK89" s="19" t="str">
        <f t="shared" si="33"/>
        <v xml:space="preserve"> </v>
      </c>
      <c r="AL89" s="261">
        <f>IFERROR(ROUND(V89,AZ89),"Prüfen!")</f>
        <v>0</v>
      </c>
      <c r="AM89" s="19" t="str">
        <f t="shared" si="33"/>
        <v xml:space="preserve"> </v>
      </c>
      <c r="AN89" s="261">
        <f>IFERROR(ROUND(X89,BB89),"Prüfen!")</f>
        <v>0</v>
      </c>
      <c r="AO89" s="19" t="str">
        <f t="shared" si="33"/>
        <v xml:space="preserve"> </v>
      </c>
      <c r="AP89" s="261">
        <f>IFERROR(ROUND(Z89,BD89),"Prüfen!")</f>
        <v>0</v>
      </c>
      <c r="AQ89" s="19" t="str">
        <f t="shared" si="33"/>
        <v xml:space="preserve"> </v>
      </c>
      <c r="AR89" s="261">
        <f>IFERROR(ROUND(AB89,BF89),"Prüfen!")</f>
        <v>0</v>
      </c>
      <c r="AS89" s="19" t="str">
        <f t="shared" si="33"/>
        <v xml:space="preserve"> </v>
      </c>
      <c r="AT89" s="261">
        <f>IFERROR(ROUND(AD89,BH89),"Prüfen!")</f>
        <v>0</v>
      </c>
      <c r="AU89" s="19" t="str">
        <f t="shared" si="33"/>
        <v xml:space="preserve"> </v>
      </c>
      <c r="AV89" s="261">
        <f>IFERROR(ROUND(AF89,BJ89),"Prüfen!")</f>
        <v>0</v>
      </c>
      <c r="AW89" s="41"/>
      <c r="AY89" s="301"/>
      <c r="AZ89" s="295">
        <f>IFERROR(IF(AK89="&lt;",IF(V89&lt;0.01,$BF$5,IF(V89&lt;0.1,$BD$5,$BB$5))-(1+INT(LOG10(ABS(V89)))),IF(V89&lt;0.01,$BF$4,IF(V89&lt;0.1,$BD$4,$BB$4))-(1+INT(LOG10(ABS(V89))))),7)</f>
        <v>7</v>
      </c>
      <c r="BA89" s="295"/>
      <c r="BB89" s="295">
        <f>IFERROR(IF(AM89="&lt;",IF(X89&lt;0.01,$BF$5,IF(X89&lt;0.1,$BD$5,$BB$5))-(1+INT(LOG10(ABS(X89)))),IF(X89&lt;0.01,$BF$4,IF(X89&lt;0.1,$BD$4,$BB$4))-(1+INT(LOG10(ABS(X89))))),7)</f>
        <v>7</v>
      </c>
      <c r="BC89" s="268"/>
      <c r="BD89" s="295">
        <f>IFERROR(IF(AO89="&lt;",IF(Z89&lt;0.01,$BF$5,IF(Z89&lt;0.1,$BD$5,$BB$5))-(1+INT(LOG10(ABS(Z89)))),IF(Z89&lt;0.01,$BF$4,IF(Z89&lt;0.1,$BD$4,$BB$4))-(1+INT(LOG10(ABS(Z89))))),7)</f>
        <v>7</v>
      </c>
      <c r="BE89" s="268"/>
      <c r="BF89" s="295">
        <f>IFERROR(IF(AQ89="&lt;",IF(AB89&lt;0.01,$BF$5,IF(AB89&lt;0.1,$BD$5,$BB$5))-(1+INT(LOG10(ABS(AB89)))),IF(AB89&lt;0.01,$BF$4,IF(AB89&lt;0.1,$BD$4,$BB$4))-(1+INT(LOG10(ABS(AB89))))),7)</f>
        <v>7</v>
      </c>
      <c r="BG89" s="268"/>
      <c r="BH89" s="295">
        <f>IFERROR(IF(AS89="&lt;",IF(AD89&lt;0.01,$BF$5,IF(AD89&lt;0.1,$BD$5,$BB$5))-(1+INT(LOG10(ABS(AD89)))),IF(AD89&lt;0.01,$BF$4,IF(AD89&lt;0.1,$BD$4,$BB$4))-(1+INT(LOG10(ABS(AD89))))),7)</f>
        <v>7</v>
      </c>
      <c r="BI89" s="268"/>
      <c r="BJ89" s="295">
        <f>IFERROR(IF(AU89="&lt;",IF(AF89&lt;0.01,$BF$5,IF(AF89&lt;0.1,$BD$5,$BB$5))-(1+INT(LOG10(ABS(AF89)))),IF(AF89&lt;0.01,$BF$4,IF(AF89&lt;0.1,$BD$4,$BB$4))-(1+INT(LOG10(ABS(AF89))))),7)</f>
        <v>7</v>
      </c>
    </row>
    <row r="90" spans="18:62" x14ac:dyDescent="0.25">
      <c r="R90" s="17"/>
      <c r="S90" s="17"/>
      <c r="T90" s="15"/>
      <c r="U90" s="15"/>
      <c r="V90" s="17"/>
      <c r="W90" s="15"/>
      <c r="X90" s="17"/>
      <c r="Y90" s="15"/>
      <c r="Z90" s="17"/>
      <c r="AA90" s="15"/>
      <c r="AB90" s="17"/>
      <c r="AC90" s="15"/>
      <c r="AD90" s="17"/>
      <c r="AE90" s="15"/>
      <c r="AF90" s="17"/>
      <c r="AG90" s="17"/>
      <c r="AH90" s="17"/>
      <c r="AI90" s="214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6"/>
      <c r="AX90" s="15"/>
      <c r="AY90" s="301"/>
      <c r="AZ90" s="295"/>
      <c r="BA90" s="295"/>
      <c r="BB90" s="268"/>
      <c r="BC90" s="268"/>
      <c r="BD90" s="268"/>
      <c r="BE90" s="268"/>
      <c r="BF90" s="268"/>
      <c r="BG90" s="268"/>
      <c r="BH90" s="268"/>
      <c r="BI90" s="268"/>
      <c r="BJ90" s="268"/>
    </row>
    <row r="91" spans="18:62" x14ac:dyDescent="0.25">
      <c r="T91" s="15"/>
      <c r="U91" s="15"/>
      <c r="W91" s="15"/>
      <c r="Y91" s="15"/>
      <c r="AA91" s="15"/>
      <c r="AC91" s="15"/>
      <c r="AE91" s="15"/>
      <c r="AI91" s="16"/>
      <c r="AJ91" s="15"/>
      <c r="AK91" s="15"/>
      <c r="AU91" s="15"/>
      <c r="AW91" s="15"/>
      <c r="AX91" s="15"/>
      <c r="AY91" s="295"/>
      <c r="AZ91" s="295"/>
      <c r="BA91" s="295"/>
      <c r="BB91" s="268"/>
      <c r="BC91" s="268"/>
      <c r="BD91" s="268"/>
      <c r="BE91" s="268"/>
      <c r="BF91" s="268"/>
      <c r="BG91" s="268"/>
      <c r="BH91" s="268"/>
      <c r="BI91" s="268"/>
      <c r="BJ91" s="268"/>
    </row>
    <row r="92" spans="18:62" x14ac:dyDescent="0.25">
      <c r="V92" s="14"/>
      <c r="X92" s="14"/>
      <c r="Z92" s="14"/>
      <c r="AB92" s="14"/>
      <c r="AD92" s="14"/>
      <c r="AF92" s="14"/>
      <c r="AI92" s="2" t="s">
        <v>2</v>
      </c>
      <c r="AL92" s="208" t="str">
        <f>IFERROR(AL76/AL70,"-")</f>
        <v>-</v>
      </c>
      <c r="AM92" s="251"/>
      <c r="AN92" s="208" t="str">
        <f>IFERROR(AN76/AN70,"-")</f>
        <v>-</v>
      </c>
      <c r="AO92" s="250"/>
      <c r="AP92" s="208" t="str">
        <f>IFERROR(AP76/AP70,"-")</f>
        <v>-</v>
      </c>
      <c r="AQ92" s="250"/>
      <c r="AR92" s="208" t="str">
        <f>IFERROR(AR76/AR70,"-")</f>
        <v>-</v>
      </c>
      <c r="AS92" s="250"/>
      <c r="AT92" s="208" t="str">
        <f>IFERROR(AT76/AT70,"-")</f>
        <v>-</v>
      </c>
      <c r="AU92" s="209"/>
      <c r="AV92" s="208" t="str">
        <f>IFERROR(AV76/AV70,"-")</f>
        <v>-</v>
      </c>
      <c r="AY92" s="295"/>
      <c r="AZ92" s="295"/>
      <c r="BA92" s="295"/>
      <c r="BB92" s="268"/>
      <c r="BC92" s="268"/>
      <c r="BD92" s="268"/>
      <c r="BE92" s="268"/>
      <c r="BF92" s="268"/>
      <c r="BG92" s="268"/>
      <c r="BH92" s="268"/>
      <c r="BI92" s="268"/>
      <c r="BJ92" s="268"/>
    </row>
    <row r="93" spans="18:62" x14ac:dyDescent="0.25">
      <c r="V93" s="14"/>
      <c r="X93" s="14"/>
      <c r="Z93" s="14"/>
      <c r="AB93" s="14"/>
      <c r="AD93" s="14"/>
      <c r="AF93" s="14"/>
      <c r="AI93" s="20" t="s">
        <v>32</v>
      </c>
      <c r="AL93" s="208" t="str">
        <f>IFERROR(AL77/AL71,"-")</f>
        <v>-</v>
      </c>
      <c r="AM93" s="251"/>
      <c r="AN93" s="208" t="str">
        <f>IFERROR(AN77/AN71,"-")</f>
        <v>-</v>
      </c>
      <c r="AO93" s="250"/>
      <c r="AP93" s="208" t="str">
        <f>IFERROR(AP77/AP71,"-")</f>
        <v>-</v>
      </c>
      <c r="AQ93" s="250"/>
      <c r="AR93" s="208" t="str">
        <f>IFERROR(AR77/AR71,"-")</f>
        <v>-</v>
      </c>
      <c r="AS93" s="250"/>
      <c r="AT93" s="208" t="str">
        <f>IFERROR(AT77/AT71,"-")</f>
        <v>-</v>
      </c>
      <c r="AU93" s="209"/>
      <c r="AV93" s="208" t="str">
        <f>IFERROR(AV77/AV71,"-")</f>
        <v>-</v>
      </c>
      <c r="AY93" s="295"/>
      <c r="AZ93" s="295"/>
      <c r="BA93" s="295"/>
      <c r="BB93" s="268"/>
      <c r="BC93" s="268"/>
      <c r="BD93" s="268"/>
      <c r="BE93" s="268"/>
      <c r="BF93" s="268"/>
      <c r="BG93" s="268"/>
      <c r="BH93" s="268"/>
      <c r="BI93" s="268"/>
      <c r="BJ93" s="268"/>
    </row>
    <row r="94" spans="18:62" ht="13.8" x14ac:dyDescent="0.25">
      <c r="R94" s="12"/>
      <c r="S94" s="12"/>
      <c r="V94" s="14"/>
      <c r="X94" s="14"/>
      <c r="Z94" s="14"/>
      <c r="AB94" s="14"/>
      <c r="AD94" s="14"/>
      <c r="AF94" s="14"/>
      <c r="AG94" s="12"/>
      <c r="AH94" s="12"/>
      <c r="AI94" s="20" t="s">
        <v>31</v>
      </c>
      <c r="AL94" s="208" t="str">
        <f>IFERROR(AL78/AL72,"-")</f>
        <v>-</v>
      </c>
      <c r="AM94" s="251"/>
      <c r="AN94" s="208" t="str">
        <f>IFERROR(AN78/AN72,"-")</f>
        <v>-</v>
      </c>
      <c r="AO94" s="250"/>
      <c r="AP94" s="208" t="str">
        <f>IFERROR(AP78/AP72,"-")</f>
        <v>-</v>
      </c>
      <c r="AQ94" s="250"/>
      <c r="AR94" s="208" t="str">
        <f>IFERROR(AR78/AR72,"-")</f>
        <v>-</v>
      </c>
      <c r="AS94" s="250"/>
      <c r="AT94" s="208" t="str">
        <f>IFERROR(AT78/AT72,"-")</f>
        <v>-</v>
      </c>
      <c r="AU94" s="209"/>
      <c r="AV94" s="208" t="str">
        <f>IFERROR(AV78/AV72,"-")</f>
        <v>-</v>
      </c>
      <c r="AY94" s="295"/>
      <c r="AZ94" s="295"/>
      <c r="BA94" s="295"/>
      <c r="BB94" s="268"/>
      <c r="BC94" s="268"/>
      <c r="BD94" s="268"/>
      <c r="BE94" s="268"/>
      <c r="BF94" s="268"/>
      <c r="BG94" s="268"/>
      <c r="BH94" s="268"/>
      <c r="BI94" s="268"/>
      <c r="BJ94" s="268"/>
    </row>
    <row r="95" spans="18:62" x14ac:dyDescent="0.25">
      <c r="V95" s="14"/>
      <c r="X95" s="14"/>
      <c r="Z95" s="14"/>
      <c r="AB95" s="14"/>
      <c r="AD95" s="14"/>
      <c r="AF95" s="14"/>
      <c r="AI95" s="20" t="s">
        <v>30</v>
      </c>
      <c r="AL95" s="208" t="str">
        <f>IFERROR(AL79/AL73,"-")</f>
        <v>-</v>
      </c>
      <c r="AM95" s="251"/>
      <c r="AN95" s="208" t="str">
        <f>IFERROR(AN79/AN73,"-")</f>
        <v>-</v>
      </c>
      <c r="AO95" s="250"/>
      <c r="AP95" s="208" t="str">
        <f>IFERROR(AP79/AP73,"-")</f>
        <v>-</v>
      </c>
      <c r="AQ95" s="250"/>
      <c r="AR95" s="208" t="str">
        <f>IFERROR(AR79/AR73,"-")</f>
        <v>-</v>
      </c>
      <c r="AS95" s="250"/>
      <c r="AT95" s="208" t="str">
        <f>IFERROR(AT79/AT73,"-")</f>
        <v>-</v>
      </c>
      <c r="AU95" s="209"/>
      <c r="AV95" s="208" t="str">
        <f>IFERROR(AV79/AV73,"-")</f>
        <v>-</v>
      </c>
      <c r="AY95" s="295"/>
      <c r="AZ95" s="295"/>
      <c r="BA95" s="295"/>
      <c r="BB95" s="268"/>
      <c r="BC95" s="268"/>
      <c r="BD95" s="268"/>
      <c r="BE95" s="268"/>
      <c r="BF95" s="268"/>
      <c r="BG95" s="268"/>
      <c r="BH95" s="268"/>
      <c r="BI95" s="268"/>
      <c r="BJ95" s="268"/>
    </row>
    <row r="96" spans="18:62" ht="13.8" x14ac:dyDescent="0.25">
      <c r="T96" s="13"/>
      <c r="U96" s="13"/>
      <c r="W96" s="13"/>
      <c r="Y96" s="13"/>
      <c r="AA96" s="13"/>
      <c r="AC96" s="13"/>
      <c r="AE96" s="13"/>
      <c r="AI96" s="204" t="s">
        <v>29</v>
      </c>
      <c r="AJ96" s="13"/>
      <c r="AK96" s="13"/>
      <c r="AL96" s="13"/>
      <c r="AM96" s="249"/>
      <c r="AN96" s="13"/>
      <c r="AO96" s="249"/>
      <c r="AP96" s="13"/>
      <c r="AQ96" s="249"/>
      <c r="AR96" s="13"/>
      <c r="AS96" s="249"/>
      <c r="AT96" s="13"/>
      <c r="AU96" s="13"/>
      <c r="AV96" s="13"/>
      <c r="AW96" s="13"/>
      <c r="AX96" s="13"/>
      <c r="AY96" s="295"/>
      <c r="AZ96" s="295"/>
      <c r="BA96" s="295"/>
      <c r="BB96" s="268"/>
      <c r="BC96" s="268"/>
      <c r="BD96" s="268"/>
      <c r="BE96" s="268"/>
      <c r="BF96" s="268"/>
      <c r="BG96" s="268"/>
      <c r="BH96" s="268"/>
      <c r="BI96" s="268"/>
      <c r="BJ96" s="268"/>
    </row>
    <row r="97" spans="18:62" ht="13.8" x14ac:dyDescent="0.25">
      <c r="R97" s="4" t="s">
        <v>223</v>
      </c>
      <c r="S97" s="4"/>
      <c r="T97" s="4"/>
      <c r="U97" s="4"/>
      <c r="V97" s="12"/>
      <c r="W97" s="4"/>
      <c r="X97" s="12"/>
      <c r="Y97" s="4"/>
      <c r="Z97" s="12"/>
      <c r="AA97" s="4"/>
      <c r="AB97" s="12"/>
      <c r="AC97" s="4"/>
      <c r="AD97" s="12"/>
      <c r="AE97" s="4"/>
      <c r="AF97" s="12"/>
      <c r="AG97" s="12"/>
      <c r="AH97" s="12"/>
      <c r="AI97" s="57"/>
      <c r="AJ97" s="4"/>
      <c r="AU97" s="10"/>
      <c r="AW97" s="9"/>
      <c r="AX97" s="9"/>
      <c r="AY97" s="295"/>
      <c r="AZ97" s="295"/>
      <c r="BA97" s="295"/>
      <c r="BB97" s="268"/>
      <c r="BC97" s="268"/>
      <c r="BD97" s="268"/>
      <c r="BE97" s="268"/>
      <c r="BF97" s="268"/>
      <c r="BG97" s="268"/>
      <c r="BH97" s="268"/>
      <c r="BI97" s="268"/>
      <c r="BJ97" s="268"/>
    </row>
    <row r="98" spans="18:62" x14ac:dyDescent="0.25">
      <c r="T98" s="63" t="s">
        <v>1</v>
      </c>
      <c r="U98" s="6"/>
      <c r="V98" s="5">
        <f>V86+V81+V76</f>
        <v>0</v>
      </c>
      <c r="W98" s="6"/>
      <c r="X98" s="5">
        <f>X86+X81+X76</f>
        <v>0</v>
      </c>
      <c r="Y98" s="6"/>
      <c r="Z98" s="5">
        <f>Z86+Z81+Z76</f>
        <v>0</v>
      </c>
      <c r="AA98" s="6"/>
      <c r="AB98" s="5">
        <f>AB86+AB81+AB76</f>
        <v>0</v>
      </c>
      <c r="AC98" s="6"/>
      <c r="AD98" s="5">
        <f>AD86+AD81+AD76</f>
        <v>0</v>
      </c>
      <c r="AE98" s="6"/>
      <c r="AF98" s="5">
        <f>AF86+AF81+AF76</f>
        <v>0</v>
      </c>
      <c r="AI98" s="2" t="s">
        <v>0</v>
      </c>
      <c r="AL98" s="205">
        <f>AL86+AL81+AL76</f>
        <v>0</v>
      </c>
      <c r="AM98" s="252"/>
      <c r="AN98" s="205">
        <f>AN86+AN81+AN76</f>
        <v>0</v>
      </c>
      <c r="AO98" s="248"/>
      <c r="AP98" s="205">
        <f>AP86+AP81+AP76</f>
        <v>0</v>
      </c>
      <c r="AQ98" s="248"/>
      <c r="AR98" s="205">
        <f>AR86+AR81+AR76</f>
        <v>0</v>
      </c>
      <c r="AS98" s="248"/>
      <c r="AT98" s="205">
        <f>AT86+AT81+AT76</f>
        <v>0</v>
      </c>
      <c r="AU98" s="33"/>
      <c r="AV98" s="205">
        <f>AV86+AV81+AV76</f>
        <v>0</v>
      </c>
      <c r="AY98" s="295"/>
      <c r="AZ98" s="295"/>
      <c r="BA98" s="295"/>
      <c r="BB98" s="268"/>
      <c r="BC98" s="268"/>
      <c r="BD98" s="268"/>
      <c r="BE98" s="268"/>
      <c r="BF98" s="268"/>
      <c r="BG98" s="268"/>
      <c r="BH98" s="268"/>
      <c r="BI98" s="268"/>
      <c r="BJ98" s="268"/>
    </row>
    <row r="99" spans="18:62" x14ac:dyDescent="0.25">
      <c r="T99" s="6"/>
      <c r="U99" s="6"/>
      <c r="V99" s="5">
        <f>V87+V82+V77</f>
        <v>0</v>
      </c>
      <c r="W99" s="6"/>
      <c r="X99" s="5">
        <f>X87+X82+X77</f>
        <v>0</v>
      </c>
      <c r="Y99" s="6"/>
      <c r="Z99" s="5">
        <f>Z87+Z82+Z77</f>
        <v>0</v>
      </c>
      <c r="AA99" s="6"/>
      <c r="AB99" s="5">
        <f>AB87+AB82+AB77</f>
        <v>0</v>
      </c>
      <c r="AC99" s="6"/>
      <c r="AD99" s="5">
        <f>AD87+AD82+AD77</f>
        <v>0</v>
      </c>
      <c r="AE99" s="6"/>
      <c r="AF99" s="5">
        <f>AF87+AF82+AF77</f>
        <v>0</v>
      </c>
      <c r="AL99" s="205">
        <f>AL87+AL82+AL77</f>
        <v>0</v>
      </c>
      <c r="AM99" s="252"/>
      <c r="AN99" s="205">
        <f>AN87+AN82+AN77</f>
        <v>0</v>
      </c>
      <c r="AO99" s="248"/>
      <c r="AP99" s="205">
        <f>AP87+AP82+AP77</f>
        <v>0</v>
      </c>
      <c r="AQ99" s="248"/>
      <c r="AR99" s="205">
        <f>AR87+AR82+AR77</f>
        <v>0</v>
      </c>
      <c r="AS99" s="248"/>
      <c r="AT99" s="205">
        <f>AT87+AT82+AT77</f>
        <v>0</v>
      </c>
      <c r="AU99" s="33"/>
      <c r="AV99" s="205">
        <f>AV87+AV82+AV77</f>
        <v>0</v>
      </c>
      <c r="AY99" s="295"/>
      <c r="AZ99" s="295"/>
      <c r="BA99" s="295"/>
      <c r="BB99" s="268"/>
      <c r="BC99" s="268"/>
      <c r="BD99" s="268"/>
      <c r="BE99" s="268"/>
      <c r="BF99" s="268"/>
      <c r="BG99" s="268"/>
      <c r="BH99" s="268"/>
      <c r="BI99" s="268"/>
      <c r="BJ99" s="268"/>
    </row>
    <row r="100" spans="18:62" x14ac:dyDescent="0.25">
      <c r="T100" s="6"/>
      <c r="U100" s="6"/>
      <c r="V100" s="5">
        <f>V88+V83+V78</f>
        <v>0</v>
      </c>
      <c r="W100" s="6"/>
      <c r="X100" s="5">
        <f>X88+X83+X78</f>
        <v>0</v>
      </c>
      <c r="Y100" s="6"/>
      <c r="Z100" s="5">
        <f>Z88+Z83+Z78</f>
        <v>0</v>
      </c>
      <c r="AA100" s="6"/>
      <c r="AB100" s="5">
        <f>AB88+AB83+AB78</f>
        <v>0</v>
      </c>
      <c r="AC100" s="6"/>
      <c r="AD100" s="5">
        <f>AD88+AD83+AD78</f>
        <v>0</v>
      </c>
      <c r="AE100" s="6"/>
      <c r="AF100" s="5">
        <f>AF88+AF83+AF78</f>
        <v>0</v>
      </c>
      <c r="AL100" s="205">
        <f>AL88+AL83+AL78</f>
        <v>0</v>
      </c>
      <c r="AM100" s="252"/>
      <c r="AN100" s="205">
        <f>AN88+AN83+AN78</f>
        <v>0</v>
      </c>
      <c r="AO100" s="248"/>
      <c r="AP100" s="205">
        <f>AP88+AP83+AP78</f>
        <v>0</v>
      </c>
      <c r="AQ100" s="248"/>
      <c r="AR100" s="205">
        <f>AR88+AR83+AR78</f>
        <v>0</v>
      </c>
      <c r="AS100" s="248"/>
      <c r="AT100" s="205">
        <f>AT88+AT83+AT78</f>
        <v>0</v>
      </c>
      <c r="AU100" s="33"/>
      <c r="AV100" s="205">
        <f>AV88+AV83+AV78</f>
        <v>0</v>
      </c>
      <c r="AY100" s="295"/>
      <c r="AZ100" s="295"/>
      <c r="BA100" s="295"/>
      <c r="BB100" s="268"/>
      <c r="BC100" s="268"/>
      <c r="BD100" s="268"/>
      <c r="BE100" s="268"/>
      <c r="BF100" s="268"/>
      <c r="BG100" s="268"/>
      <c r="BH100" s="268"/>
      <c r="BI100" s="268"/>
      <c r="BJ100" s="268"/>
    </row>
    <row r="101" spans="18:62" x14ac:dyDescent="0.25">
      <c r="T101" s="6"/>
      <c r="U101" s="6"/>
      <c r="V101" s="5">
        <f>V89+V84+V79</f>
        <v>0</v>
      </c>
      <c r="W101" s="6"/>
      <c r="X101" s="5">
        <f>X89+X84+X79</f>
        <v>0</v>
      </c>
      <c r="Y101" s="6"/>
      <c r="Z101" s="5">
        <f>Z89+Z84+Z79</f>
        <v>0</v>
      </c>
      <c r="AA101" s="6"/>
      <c r="AB101" s="5">
        <f>AB89+AB84+AB79</f>
        <v>0</v>
      </c>
      <c r="AC101" s="6"/>
      <c r="AD101" s="5">
        <f>AD89+AD84+AD79</f>
        <v>0</v>
      </c>
      <c r="AE101" s="6"/>
      <c r="AF101" s="5">
        <f>AF89+AF84+AF79</f>
        <v>0</v>
      </c>
      <c r="AL101" s="205">
        <f>AL89+AL84+AL79</f>
        <v>0</v>
      </c>
      <c r="AM101" s="252"/>
      <c r="AN101" s="205">
        <f>AN89+AN84+AN79</f>
        <v>0</v>
      </c>
      <c r="AO101" s="248"/>
      <c r="AP101" s="205">
        <f>AP89+AP84+AP79</f>
        <v>0</v>
      </c>
      <c r="AQ101" s="248"/>
      <c r="AR101" s="205">
        <f>AR89+AR84+AR79</f>
        <v>0</v>
      </c>
      <c r="AS101" s="248"/>
      <c r="AT101" s="205">
        <f>AT89+AT84+AT79</f>
        <v>0</v>
      </c>
      <c r="AU101" s="33"/>
      <c r="AV101" s="205">
        <f>AV89+AV84+AV79</f>
        <v>0</v>
      </c>
      <c r="AY101" s="295"/>
      <c r="AZ101" s="295"/>
      <c r="BA101" s="295"/>
      <c r="BB101" s="268"/>
      <c r="BC101" s="268"/>
      <c r="BD101" s="268"/>
      <c r="BE101" s="268"/>
      <c r="BF101" s="268"/>
      <c r="BG101" s="268"/>
      <c r="BH101" s="268"/>
      <c r="BI101" s="268"/>
      <c r="BJ101" s="268"/>
    </row>
  </sheetData>
  <sheetProtection algorithmName="SHA-512" hashValue="Zct/oCUgco6miFYe+VuXb2P247rued8Oa+FAA8KjTd4YjQGzEArFmLW+0SoAs16Dzdy17IM5hgMd47m49nazbw==" saltValue="FoE0SkamSwhHUDPchsWOiA==" spinCount="100000" sheet="1" formatCells="0" formatColumns="0" formatRows="0"/>
  <mergeCells count="1">
    <mergeCell ref="B3:E3"/>
  </mergeCells>
  <conditionalFormatting sqref="AL6:AL16">
    <cfRule type="expression" dxfId="93" priority="152">
      <formula>AZ6&gt;4</formula>
    </cfRule>
    <cfRule type="expression" dxfId="92" priority="151">
      <formula>AZ6&lt;1</formula>
    </cfRule>
  </conditionalFormatting>
  <conditionalFormatting sqref="AL17:AL48">
    <cfRule type="expression" dxfId="91" priority="156">
      <formula>AZ17&lt;=2</formula>
    </cfRule>
    <cfRule type="expression" dxfId="90" priority="155">
      <formula>AZ17&lt;1</formula>
    </cfRule>
  </conditionalFormatting>
  <conditionalFormatting sqref="AL51:AL60">
    <cfRule type="expression" dxfId="89" priority="138">
      <formula>AZ51&lt;=2</formula>
    </cfRule>
    <cfRule type="expression" dxfId="88" priority="137">
      <formula>AZ51&lt;1</formula>
    </cfRule>
  </conditionalFormatting>
  <conditionalFormatting sqref="AL63:AL66">
    <cfRule type="expression" dxfId="87" priority="135">
      <formula>AZ63&lt;1</formula>
    </cfRule>
    <cfRule type="expression" dxfId="86" priority="136">
      <formula>AZ63&lt;=2</formula>
    </cfRule>
  </conditionalFormatting>
  <conditionalFormatting sqref="AL70:AL73">
    <cfRule type="expression" dxfId="85" priority="1">
      <formula>AZ70&lt;1</formula>
    </cfRule>
    <cfRule type="expression" dxfId="84" priority="2">
      <formula>AZ70&lt;=2</formula>
    </cfRule>
  </conditionalFormatting>
  <conditionalFormatting sqref="AL76:AL89">
    <cfRule type="expression" dxfId="83" priority="128">
      <formula>AZ76&lt;=2</formula>
    </cfRule>
    <cfRule type="expression" dxfId="82" priority="127">
      <formula>AZ76&lt;1</formula>
    </cfRule>
  </conditionalFormatting>
  <conditionalFormatting sqref="AN6:AN16">
    <cfRule type="expression" dxfId="81" priority="15">
      <formula>BB6&lt;1</formula>
    </cfRule>
    <cfRule type="expression" dxfId="80" priority="16">
      <formula>BB6&gt;4</formula>
    </cfRule>
  </conditionalFormatting>
  <conditionalFormatting sqref="AN17:AN48">
    <cfRule type="expression" dxfId="79" priority="122">
      <formula>BB17&lt;=2</formula>
    </cfRule>
    <cfRule type="expression" dxfId="78" priority="121">
      <formula>BB17&lt;1</formula>
    </cfRule>
  </conditionalFormatting>
  <conditionalFormatting sqref="AN51:AN60">
    <cfRule type="expression" dxfId="77" priority="116">
      <formula>BB51&lt;=2</formula>
    </cfRule>
    <cfRule type="expression" dxfId="76" priority="115">
      <formula>BB51&lt;1</formula>
    </cfRule>
  </conditionalFormatting>
  <conditionalFormatting sqref="AN63:AN66">
    <cfRule type="expression" dxfId="75" priority="114">
      <formula>BB63&lt;=2</formula>
    </cfRule>
    <cfRule type="expression" dxfId="74" priority="113">
      <formula>BB63&lt;1</formula>
    </cfRule>
  </conditionalFormatting>
  <conditionalFormatting sqref="AN70:AN73">
    <cfRule type="expression" dxfId="73" priority="110">
      <formula>BB70&lt;=2</formula>
    </cfRule>
    <cfRule type="expression" dxfId="72" priority="109">
      <formula>BB70&lt;1</formula>
    </cfRule>
  </conditionalFormatting>
  <conditionalFormatting sqref="AN76:AN89">
    <cfRule type="expression" dxfId="71" priority="105">
      <formula>BB76&lt;1</formula>
    </cfRule>
    <cfRule type="expression" dxfId="70" priority="106">
      <formula>BB76&lt;=2</formula>
    </cfRule>
  </conditionalFormatting>
  <conditionalFormatting sqref="AP6:AP16">
    <cfRule type="expression" dxfId="69" priority="13">
      <formula>BD6&lt;1</formula>
    </cfRule>
    <cfRule type="expression" dxfId="68" priority="14">
      <formula>BD6&gt;4</formula>
    </cfRule>
  </conditionalFormatting>
  <conditionalFormatting sqref="AP17:AP48">
    <cfRule type="expression" dxfId="67" priority="100">
      <formula>BD17&lt;=2</formula>
    </cfRule>
    <cfRule type="expression" dxfId="66" priority="99">
      <formula>BD17&lt;1</formula>
    </cfRule>
  </conditionalFormatting>
  <conditionalFormatting sqref="AP51:AP60">
    <cfRule type="expression" dxfId="65" priority="94">
      <formula>BD51&lt;=2</formula>
    </cfRule>
    <cfRule type="expression" dxfId="64" priority="93">
      <formula>BD51&lt;1</formula>
    </cfRule>
  </conditionalFormatting>
  <conditionalFormatting sqref="AP63:AP66">
    <cfRule type="expression" dxfId="63" priority="91">
      <formula>BD63&lt;1</formula>
    </cfRule>
    <cfRule type="expression" dxfId="62" priority="92">
      <formula>BD63&lt;=2</formula>
    </cfRule>
  </conditionalFormatting>
  <conditionalFormatting sqref="AP70:AP73">
    <cfRule type="expression" dxfId="61" priority="87">
      <formula>BD70&lt;1</formula>
    </cfRule>
    <cfRule type="expression" dxfId="60" priority="88">
      <formula>BD70&lt;=2</formula>
    </cfRule>
  </conditionalFormatting>
  <conditionalFormatting sqref="AP76:AP89">
    <cfRule type="expression" dxfId="59" priority="83">
      <formula>BD76&lt;1</formula>
    </cfRule>
    <cfRule type="expression" dxfId="58" priority="84">
      <formula>BD76&lt;=2</formula>
    </cfRule>
  </conditionalFormatting>
  <conditionalFormatting sqref="AR6:AR16">
    <cfRule type="expression" dxfId="57" priority="12">
      <formula>BF6&gt;4</formula>
    </cfRule>
    <cfRule type="expression" dxfId="56" priority="11">
      <formula>BF6&lt;1</formula>
    </cfRule>
  </conditionalFormatting>
  <conditionalFormatting sqref="AR17:AR48">
    <cfRule type="expression" dxfId="55" priority="77">
      <formula>BF17&lt;1</formula>
    </cfRule>
    <cfRule type="expression" dxfId="54" priority="78">
      <formula>BF17&lt;=2</formula>
    </cfRule>
  </conditionalFormatting>
  <conditionalFormatting sqref="AR51:AR60">
    <cfRule type="expression" dxfId="53" priority="71">
      <formula>BF51&lt;1</formula>
    </cfRule>
    <cfRule type="expression" dxfId="52" priority="72">
      <formula>BF51&lt;=2</formula>
    </cfRule>
  </conditionalFormatting>
  <conditionalFormatting sqref="AR63:AR66">
    <cfRule type="expression" dxfId="51" priority="70">
      <formula>BF63&lt;=2</formula>
    </cfRule>
    <cfRule type="expression" dxfId="50" priority="69">
      <formula>BF63&lt;1</formula>
    </cfRule>
  </conditionalFormatting>
  <conditionalFormatting sqref="AR70:AR73">
    <cfRule type="expression" dxfId="49" priority="65">
      <formula>BF70&lt;1</formula>
    </cfRule>
    <cfRule type="expression" dxfId="48" priority="66">
      <formula>BF70&lt;=2</formula>
    </cfRule>
  </conditionalFormatting>
  <conditionalFormatting sqref="AR76:AR89">
    <cfRule type="expression" dxfId="47" priority="61">
      <formula>BF76&lt;1</formula>
    </cfRule>
    <cfRule type="expression" dxfId="46" priority="62">
      <formula>BF76&lt;=2</formula>
    </cfRule>
  </conditionalFormatting>
  <conditionalFormatting sqref="AT6:AT16">
    <cfRule type="expression" dxfId="45" priority="9">
      <formula>BH6&lt;1</formula>
    </cfRule>
    <cfRule type="expression" dxfId="44" priority="10">
      <formula>BH6&gt;4</formula>
    </cfRule>
  </conditionalFormatting>
  <conditionalFormatting sqref="AT17:AT48">
    <cfRule type="expression" dxfId="43" priority="56">
      <formula>BH17&lt;=2</formula>
    </cfRule>
    <cfRule type="expression" dxfId="42" priority="55">
      <formula>BH17&lt;1</formula>
    </cfRule>
  </conditionalFormatting>
  <conditionalFormatting sqref="AT51:AT60">
    <cfRule type="expression" dxfId="41" priority="50">
      <formula>BH51&lt;=2</formula>
    </cfRule>
    <cfRule type="expression" dxfId="40" priority="49">
      <formula>BH51&lt;1</formula>
    </cfRule>
  </conditionalFormatting>
  <conditionalFormatting sqref="AT63:AT66">
    <cfRule type="expression" dxfId="39" priority="48">
      <formula>BH63&lt;=2</formula>
    </cfRule>
    <cfRule type="expression" dxfId="38" priority="47">
      <formula>BH63&lt;1</formula>
    </cfRule>
  </conditionalFormatting>
  <conditionalFormatting sqref="AT70:AT73">
    <cfRule type="expression" dxfId="37" priority="44">
      <formula>BH70&lt;=2</formula>
    </cfRule>
    <cfRule type="expression" dxfId="36" priority="43">
      <formula>BH70&lt;1</formula>
    </cfRule>
  </conditionalFormatting>
  <conditionalFormatting sqref="AT76:AT89">
    <cfRule type="expression" dxfId="35" priority="39">
      <formula>BH76&lt;1</formula>
    </cfRule>
    <cfRule type="expression" dxfId="34" priority="40">
      <formula>BH76&lt;=2</formula>
    </cfRule>
  </conditionalFormatting>
  <conditionalFormatting sqref="AV6:AV16">
    <cfRule type="expression" dxfId="33" priority="8">
      <formula>BJ6&gt;4</formula>
    </cfRule>
    <cfRule type="expression" dxfId="32" priority="7">
      <formula>BJ6&lt;1</formula>
    </cfRule>
  </conditionalFormatting>
  <conditionalFormatting sqref="AV17:AV48">
    <cfRule type="expression" dxfId="31" priority="34">
      <formula>BJ17&lt;=2</formula>
    </cfRule>
    <cfRule type="expression" dxfId="30" priority="33">
      <formula>BJ17&lt;1</formula>
    </cfRule>
  </conditionalFormatting>
  <conditionalFormatting sqref="AV51:AV60">
    <cfRule type="expression" dxfId="29" priority="28">
      <formula>BJ51&lt;=2</formula>
    </cfRule>
    <cfRule type="expression" dxfId="28" priority="27">
      <formula>BJ51&lt;1</formula>
    </cfRule>
  </conditionalFormatting>
  <conditionalFormatting sqref="AV63:AV66">
    <cfRule type="expression" dxfId="27" priority="25">
      <formula>BJ63&lt;1</formula>
    </cfRule>
    <cfRule type="expression" dxfId="26" priority="26">
      <formula>BJ63&lt;=2</formula>
    </cfRule>
  </conditionalFormatting>
  <conditionalFormatting sqref="AV70:AV73">
    <cfRule type="expression" dxfId="25" priority="22">
      <formula>BJ70&lt;=2</formula>
    </cfRule>
    <cfRule type="expression" dxfId="24" priority="21">
      <formula>BJ70&lt;1</formula>
    </cfRule>
  </conditionalFormatting>
  <conditionalFormatting sqref="AV76:AV89">
    <cfRule type="expression" dxfId="23" priority="17">
      <formula>BJ76&lt;1</formula>
    </cfRule>
    <cfRule type="expression" dxfId="22" priority="18">
      <formula>BJ76&lt;=2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DE6-B71E-4B0A-8637-15E6DF9A56CF}">
  <sheetPr codeName="Tabelle4"/>
  <dimension ref="A1:AV275"/>
  <sheetViews>
    <sheetView workbookViewId="0">
      <pane xSplit="13" ySplit="6" topLeftCell="N7" activePane="bottomRight" state="frozen"/>
      <selection pane="topRight" activeCell="N1" sqref="N1"/>
      <selection pane="bottomLeft" activeCell="A7" sqref="A7"/>
      <selection pane="bottomRight" activeCell="B155" sqref="B155"/>
    </sheetView>
  </sheetViews>
  <sheetFormatPr baseColWidth="10" defaultColWidth="11.33203125" defaultRowHeight="14.4" thickBottom="1" outlineLevelRow="1" outlineLevelCol="1" x14ac:dyDescent="0.35"/>
  <cols>
    <col min="1" max="1" width="14.21875" style="74" customWidth="1"/>
    <col min="2" max="2" width="11" style="86" customWidth="1"/>
    <col min="3" max="3" width="11.44140625" style="73" customWidth="1"/>
    <col min="4" max="4" width="8.109375" style="73" customWidth="1"/>
    <col min="5" max="5" width="6.6640625" style="73" customWidth="1"/>
    <col min="6" max="6" width="11" style="73" customWidth="1"/>
    <col min="7" max="7" width="10.77734375" style="73" customWidth="1"/>
    <col min="8" max="8" width="10.88671875" style="73" customWidth="1"/>
    <col min="9" max="9" width="11.21875" style="85" hidden="1" customWidth="1"/>
    <col min="10" max="11" width="11.21875" style="85" customWidth="1"/>
    <col min="12" max="12" width="11.21875" style="84" hidden="1" customWidth="1"/>
    <col min="13" max="13" width="11.21875" style="83" hidden="1" customWidth="1"/>
    <col min="14" max="14" width="11.21875" style="83" customWidth="1"/>
    <col min="15" max="15" width="11.21875" style="83" hidden="1" customWidth="1"/>
    <col min="16" max="16" width="11.21875" style="83" customWidth="1"/>
    <col min="17" max="17" width="11.21875" style="83" hidden="1" customWidth="1"/>
    <col min="18" max="18" width="11.21875" style="83" customWidth="1"/>
    <col min="19" max="19" width="11.21875" style="83" hidden="1" customWidth="1"/>
    <col min="20" max="20" width="11.21875" style="83" customWidth="1"/>
    <col min="21" max="21" width="11.21875" style="83" hidden="1" customWidth="1"/>
    <col min="22" max="22" width="11.21875" style="83" customWidth="1"/>
    <col min="23" max="23" width="11.21875" style="83" hidden="1" customWidth="1"/>
    <col min="24" max="24" width="11.21875" style="83" hidden="1" customWidth="1" outlineLevel="1"/>
    <col min="25" max="25" width="11.21875" style="82" customWidth="1" collapsed="1"/>
    <col min="26" max="26" width="11.21875" style="82" hidden="1" customWidth="1"/>
    <col min="27" max="27" width="11.21875" style="82" customWidth="1"/>
    <col min="28" max="28" width="11.21875" style="82" hidden="1" customWidth="1"/>
    <col min="29" max="29" width="11.21875" style="82" customWidth="1"/>
    <col min="30" max="30" width="11.21875" style="82" hidden="1" customWidth="1"/>
    <col min="31" max="31" width="11.21875" style="82" customWidth="1"/>
    <col min="32" max="32" width="11.21875" style="82" hidden="1" customWidth="1"/>
    <col min="33" max="33" width="11.21875" style="82" customWidth="1"/>
    <col min="34" max="34" width="11.21875" style="82" hidden="1" customWidth="1"/>
    <col min="35" max="35" width="11.21875" style="82" hidden="1" customWidth="1" outlineLevel="1"/>
    <col min="36" max="36" width="3.21875" style="89" hidden="1" customWidth="1" outlineLevel="1"/>
    <col min="37" max="37" width="14.33203125" style="73" customWidth="1" collapsed="1"/>
    <col min="38" max="38" width="5" style="81" customWidth="1"/>
    <col min="39" max="39" width="11.33203125" style="80"/>
    <col min="40" max="16384" width="11.33203125" style="73"/>
  </cols>
  <sheetData>
    <row r="1" spans="1:48" ht="13.8" x14ac:dyDescent="0.3">
      <c r="A1" s="145" t="s">
        <v>185</v>
      </c>
      <c r="G1" s="240" t="s">
        <v>354</v>
      </c>
      <c r="H1" s="240"/>
      <c r="I1" s="241"/>
      <c r="J1" s="241"/>
      <c r="K1" s="241"/>
      <c r="L1" s="242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K1" s="268"/>
      <c r="AL1" s="269" t="s">
        <v>184</v>
      </c>
      <c r="AM1" s="270" t="s">
        <v>183</v>
      </c>
      <c r="AN1" s="271" t="s">
        <v>182</v>
      </c>
      <c r="AO1" s="271" t="s">
        <v>181</v>
      </c>
      <c r="AP1" s="271" t="s">
        <v>180</v>
      </c>
      <c r="AQ1" s="271" t="s">
        <v>179</v>
      </c>
      <c r="AR1" s="271" t="s">
        <v>178</v>
      </c>
      <c r="AS1" s="271" t="s">
        <v>177</v>
      </c>
      <c r="AT1" s="271" t="s">
        <v>176</v>
      </c>
      <c r="AU1" s="271" t="s">
        <v>175</v>
      </c>
      <c r="AV1" s="268" t="s">
        <v>328</v>
      </c>
    </row>
    <row r="2" spans="1:48" ht="13.8" x14ac:dyDescent="0.3">
      <c r="A2" s="191" t="s">
        <v>174</v>
      </c>
      <c r="G2" s="240" t="s">
        <v>335</v>
      </c>
      <c r="H2" s="240"/>
      <c r="I2" s="241"/>
      <c r="J2" s="241"/>
      <c r="K2" s="241"/>
      <c r="L2" s="242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K2" s="268"/>
      <c r="AL2" s="268"/>
      <c r="AM2" s="272"/>
      <c r="AN2" s="268"/>
      <c r="AO2" s="268"/>
      <c r="AP2" s="268"/>
      <c r="AQ2" s="268"/>
      <c r="AR2" s="268"/>
      <c r="AS2" s="268"/>
      <c r="AT2" s="268"/>
      <c r="AU2" s="268"/>
      <c r="AV2" s="268"/>
    </row>
    <row r="3" spans="1:48" ht="12.75" customHeight="1" x14ac:dyDescent="0.3">
      <c r="A3" s="191" t="s">
        <v>173</v>
      </c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K3" s="268"/>
      <c r="AL3" s="273" t="s">
        <v>172</v>
      </c>
      <c r="AM3" s="272"/>
      <c r="AN3" s="268"/>
      <c r="AO3" s="268"/>
      <c r="AP3" s="268"/>
      <c r="AQ3" s="268"/>
      <c r="AR3" s="268"/>
      <c r="AS3" s="268"/>
      <c r="AT3" s="268"/>
      <c r="AU3" s="268"/>
      <c r="AV3" s="268"/>
    </row>
    <row r="4" spans="1:48" thickBot="1" x14ac:dyDescent="0.35">
      <c r="I4" s="189"/>
      <c r="J4" s="189"/>
      <c r="K4" s="189"/>
      <c r="L4" s="190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K4" s="268"/>
      <c r="AL4" s="273"/>
      <c r="AM4" s="272"/>
      <c r="AN4" s="268"/>
      <c r="AO4" s="268"/>
      <c r="AP4" s="268"/>
      <c r="AQ4" s="268"/>
      <c r="AR4" s="268"/>
      <c r="AS4" s="268"/>
      <c r="AT4" s="268"/>
      <c r="AU4" s="268"/>
      <c r="AV4" s="268"/>
    </row>
    <row r="5" spans="1:48" ht="84.15" customHeight="1" thickBot="1" x14ac:dyDescent="0.3">
      <c r="A5" s="143" t="s">
        <v>123</v>
      </c>
      <c r="B5" s="140" t="s">
        <v>122</v>
      </c>
      <c r="C5" s="140" t="s">
        <v>121</v>
      </c>
      <c r="D5" s="140" t="s">
        <v>120</v>
      </c>
      <c r="E5" s="142" t="s">
        <v>119</v>
      </c>
      <c r="F5" s="355" t="s">
        <v>118</v>
      </c>
      <c r="G5" s="140" t="s">
        <v>352</v>
      </c>
      <c r="H5" s="140" t="s">
        <v>353</v>
      </c>
      <c r="I5" s="141" t="s">
        <v>117</v>
      </c>
      <c r="J5" s="140" t="s">
        <v>352</v>
      </c>
      <c r="K5" s="140" t="s">
        <v>353</v>
      </c>
      <c r="L5" s="139" t="s">
        <v>114</v>
      </c>
      <c r="M5" s="138" t="s">
        <v>113</v>
      </c>
      <c r="N5" s="238" t="s">
        <v>112</v>
      </c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238" t="s">
        <v>111</v>
      </c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K5" s="268"/>
      <c r="AL5" s="273"/>
      <c r="AM5" s="272"/>
      <c r="AN5" s="268"/>
      <c r="AO5" s="268"/>
      <c r="AP5" s="268"/>
      <c r="AQ5" s="268"/>
      <c r="AR5" s="268"/>
      <c r="AS5" s="268"/>
      <c r="AT5" s="268"/>
      <c r="AU5" s="268"/>
      <c r="AV5" s="268"/>
    </row>
    <row r="6" spans="1:48" ht="27.6" thickBot="1" x14ac:dyDescent="0.35">
      <c r="A6" s="136"/>
      <c r="B6" s="133"/>
      <c r="C6" s="134"/>
      <c r="D6" s="134" t="s">
        <v>66</v>
      </c>
      <c r="E6" s="134" t="s">
        <v>66</v>
      </c>
      <c r="F6" s="356"/>
      <c r="G6" s="134" t="s">
        <v>110</v>
      </c>
      <c r="H6" s="134" t="s">
        <v>110</v>
      </c>
      <c r="I6" s="135" t="s">
        <v>109</v>
      </c>
      <c r="J6" s="134" t="s">
        <v>108</v>
      </c>
      <c r="K6" s="134" t="s">
        <v>108</v>
      </c>
      <c r="L6" s="133"/>
      <c r="M6" s="132"/>
      <c r="N6" s="131" t="s">
        <v>107</v>
      </c>
      <c r="O6" s="130"/>
      <c r="P6" s="130" t="s">
        <v>106</v>
      </c>
      <c r="Q6" s="130"/>
      <c r="R6" s="130" t="s">
        <v>105</v>
      </c>
      <c r="S6" s="130"/>
      <c r="T6" s="130" t="s">
        <v>104</v>
      </c>
      <c r="U6" s="130"/>
      <c r="V6" s="130" t="s">
        <v>103</v>
      </c>
      <c r="W6" s="130"/>
      <c r="X6" s="321" t="s">
        <v>327</v>
      </c>
      <c r="Y6" s="327" t="s">
        <v>107</v>
      </c>
      <c r="Z6" s="129"/>
      <c r="AA6" s="129" t="s">
        <v>106</v>
      </c>
      <c r="AB6" s="129"/>
      <c r="AC6" s="129" t="s">
        <v>105</v>
      </c>
      <c r="AD6" s="129"/>
      <c r="AE6" s="129" t="s">
        <v>104</v>
      </c>
      <c r="AF6" s="129"/>
      <c r="AG6" s="129" t="s">
        <v>103</v>
      </c>
      <c r="AH6" s="129"/>
      <c r="AI6" s="129" t="s">
        <v>327</v>
      </c>
      <c r="AK6" s="268"/>
      <c r="AL6" s="273"/>
      <c r="AM6" s="272"/>
      <c r="AN6" s="268"/>
      <c r="AO6" s="268"/>
      <c r="AP6" s="268"/>
      <c r="AQ6" s="268"/>
      <c r="AR6" s="268"/>
      <c r="AS6" s="268"/>
      <c r="AT6" s="268"/>
      <c r="AU6" s="268"/>
      <c r="AV6" s="268"/>
    </row>
    <row r="7" spans="1:48" ht="4.8" customHeight="1" x14ac:dyDescent="0.25">
      <c r="A7" s="170"/>
      <c r="B7" s="169"/>
      <c r="C7" s="168"/>
      <c r="D7" s="168"/>
      <c r="E7" s="168"/>
      <c r="F7" s="168"/>
      <c r="G7" s="168"/>
      <c r="H7" s="168"/>
      <c r="I7" s="166"/>
      <c r="J7" s="166"/>
      <c r="K7" s="166"/>
      <c r="L7" s="165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K7" s="268"/>
      <c r="AL7" s="273"/>
      <c r="AM7" s="274"/>
      <c r="AN7" s="268"/>
      <c r="AO7" s="268"/>
      <c r="AP7" s="268"/>
      <c r="AQ7" s="268"/>
      <c r="AR7" s="268"/>
      <c r="AS7" s="268"/>
      <c r="AT7" s="268"/>
      <c r="AU7" s="268"/>
      <c r="AV7" s="268"/>
    </row>
    <row r="8" spans="1:48" ht="13.8" x14ac:dyDescent="0.25">
      <c r="A8" s="78" t="s">
        <v>329</v>
      </c>
      <c r="B8" s="188"/>
      <c r="C8" s="187"/>
      <c r="D8" s="187"/>
      <c r="E8" s="187"/>
      <c r="F8" s="187"/>
      <c r="G8" s="187"/>
      <c r="H8" s="187"/>
      <c r="I8" s="185"/>
      <c r="J8" s="185"/>
      <c r="K8" s="185"/>
      <c r="L8" s="186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K8" s="268"/>
      <c r="AL8" s="273" t="s">
        <v>113</v>
      </c>
      <c r="AM8" s="275"/>
      <c r="AN8" s="268"/>
      <c r="AO8" s="268"/>
      <c r="AP8" s="268"/>
      <c r="AQ8" s="268"/>
      <c r="AR8" s="268"/>
      <c r="AS8" s="268"/>
      <c r="AT8" s="268"/>
      <c r="AU8" s="268"/>
      <c r="AV8" s="268"/>
    </row>
    <row r="9" spans="1:48" ht="3.75" customHeight="1" x14ac:dyDescent="0.25">
      <c r="A9" s="78"/>
      <c r="B9" s="188"/>
      <c r="C9" s="187"/>
      <c r="D9" s="187"/>
      <c r="E9" s="187"/>
      <c r="F9" s="187"/>
      <c r="G9" s="187"/>
      <c r="H9" s="187"/>
      <c r="I9" s="185"/>
      <c r="J9" s="185"/>
      <c r="K9" s="185"/>
      <c r="L9" s="186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K9" s="268"/>
      <c r="AL9" s="273"/>
      <c r="AM9" s="275"/>
      <c r="AN9" s="268"/>
      <c r="AO9" s="268"/>
      <c r="AP9" s="268"/>
      <c r="AQ9" s="268"/>
      <c r="AR9" s="268"/>
      <c r="AS9" s="268"/>
      <c r="AT9" s="268"/>
      <c r="AU9" s="268"/>
      <c r="AV9" s="268"/>
    </row>
    <row r="10" spans="1:48" ht="84.15" hidden="1" customHeight="1" outlineLevel="1" thickBot="1" x14ac:dyDescent="0.3">
      <c r="A10" s="143" t="s">
        <v>123</v>
      </c>
      <c r="B10" s="140" t="s">
        <v>122</v>
      </c>
      <c r="C10" s="140" t="s">
        <v>121</v>
      </c>
      <c r="D10" s="140" t="s">
        <v>120</v>
      </c>
      <c r="E10" s="142" t="s">
        <v>119</v>
      </c>
      <c r="F10" s="355" t="s">
        <v>118</v>
      </c>
      <c r="G10" s="140" t="s">
        <v>116</v>
      </c>
      <c r="H10" s="140" t="s">
        <v>115</v>
      </c>
      <c r="I10" s="141" t="s">
        <v>117</v>
      </c>
      <c r="J10" s="140" t="s">
        <v>116</v>
      </c>
      <c r="K10" s="140" t="s">
        <v>115</v>
      </c>
      <c r="L10" s="139" t="s">
        <v>114</v>
      </c>
      <c r="M10" s="138" t="s">
        <v>113</v>
      </c>
      <c r="N10" s="238" t="s">
        <v>112</v>
      </c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238" t="s">
        <v>111</v>
      </c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K10" s="268"/>
      <c r="AL10" s="273"/>
      <c r="AM10" s="272"/>
      <c r="AN10" s="268"/>
      <c r="AO10" s="268"/>
      <c r="AP10" s="268"/>
      <c r="AQ10" s="268"/>
      <c r="AR10" s="268"/>
      <c r="AS10" s="268"/>
      <c r="AT10" s="268"/>
      <c r="AU10" s="268"/>
      <c r="AV10" s="268"/>
    </row>
    <row r="11" spans="1:48" ht="27.6" hidden="1" outlineLevel="1" thickBot="1" x14ac:dyDescent="0.35">
      <c r="A11" s="136"/>
      <c r="B11" s="133"/>
      <c r="C11" s="134"/>
      <c r="D11" s="134" t="s">
        <v>66</v>
      </c>
      <c r="E11" s="134" t="s">
        <v>66</v>
      </c>
      <c r="F11" s="356"/>
      <c r="G11" s="134" t="s">
        <v>110</v>
      </c>
      <c r="H11" s="134" t="s">
        <v>110</v>
      </c>
      <c r="I11" s="135" t="s">
        <v>109</v>
      </c>
      <c r="J11" s="134" t="s">
        <v>108</v>
      </c>
      <c r="K11" s="134" t="s">
        <v>108</v>
      </c>
      <c r="L11" s="133"/>
      <c r="M11" s="132"/>
      <c r="N11" s="131" t="s">
        <v>107</v>
      </c>
      <c r="O11" s="130"/>
      <c r="P11" s="130" t="s">
        <v>106</v>
      </c>
      <c r="Q11" s="130"/>
      <c r="R11" s="130" t="s">
        <v>105</v>
      </c>
      <c r="S11" s="130"/>
      <c r="T11" s="130" t="s">
        <v>104</v>
      </c>
      <c r="U11" s="130"/>
      <c r="V11" s="130" t="s">
        <v>103</v>
      </c>
      <c r="W11" s="130"/>
      <c r="X11" s="321" t="s">
        <v>327</v>
      </c>
      <c r="Y11" s="327" t="s">
        <v>107</v>
      </c>
      <c r="Z11" s="129"/>
      <c r="AA11" s="129" t="s">
        <v>106</v>
      </c>
      <c r="AB11" s="129"/>
      <c r="AC11" s="129" t="s">
        <v>105</v>
      </c>
      <c r="AD11" s="129"/>
      <c r="AE11" s="129" t="s">
        <v>104</v>
      </c>
      <c r="AF11" s="129"/>
      <c r="AG11" s="129" t="s">
        <v>103</v>
      </c>
      <c r="AH11" s="129"/>
      <c r="AI11" s="129" t="s">
        <v>327</v>
      </c>
      <c r="AK11" s="268"/>
      <c r="AL11" s="273"/>
      <c r="AM11" s="272"/>
      <c r="AN11" s="268"/>
      <c r="AO11" s="268"/>
      <c r="AP11" s="268"/>
      <c r="AQ11" s="268"/>
      <c r="AR11" s="268"/>
      <c r="AS11" s="268"/>
      <c r="AT11" s="268"/>
      <c r="AU11" s="268"/>
      <c r="AV11" s="268"/>
    </row>
    <row r="12" spans="1:48" ht="15.6" hidden="1" outlineLevel="1" x14ac:dyDescent="0.25">
      <c r="A12" s="170"/>
      <c r="B12" s="169"/>
      <c r="C12" s="168"/>
      <c r="D12" s="168"/>
      <c r="E12" s="168"/>
      <c r="F12" s="168"/>
      <c r="G12" s="168"/>
      <c r="H12" s="168"/>
      <c r="I12" s="166"/>
      <c r="J12" s="166"/>
      <c r="K12" s="166"/>
      <c r="L12" s="165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3"/>
      <c r="AB12" s="163"/>
      <c r="AC12" s="163"/>
      <c r="AD12" s="163"/>
      <c r="AE12" s="163"/>
      <c r="AF12" s="163"/>
      <c r="AG12" s="163"/>
      <c r="AH12" s="163"/>
      <c r="AI12" s="163"/>
      <c r="AK12" s="268"/>
      <c r="AL12" s="273"/>
      <c r="AM12" s="274"/>
      <c r="AN12" s="268"/>
      <c r="AO12" s="268"/>
      <c r="AP12" s="268"/>
      <c r="AQ12" s="268"/>
      <c r="AR12" s="268"/>
      <c r="AS12" s="268"/>
      <c r="AT12" s="268"/>
      <c r="AU12" s="268"/>
      <c r="AV12" s="268"/>
    </row>
    <row r="13" spans="1:48" ht="16.2" hidden="1" outlineLevel="1" thickBot="1" x14ac:dyDescent="0.3">
      <c r="A13" s="162" t="s">
        <v>170</v>
      </c>
      <c r="B13" s="161"/>
      <c r="C13" s="160"/>
      <c r="D13" s="160"/>
      <c r="E13" s="160"/>
      <c r="F13" s="160"/>
      <c r="G13" s="160"/>
      <c r="H13" s="160"/>
      <c r="I13" s="158"/>
      <c r="J13" s="158"/>
      <c r="K13" s="158"/>
      <c r="L13" s="157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56"/>
      <c r="AB13" s="156"/>
      <c r="AC13" s="156"/>
      <c r="AD13" s="156"/>
      <c r="AE13" s="156"/>
      <c r="AF13" s="156"/>
      <c r="AG13" s="156"/>
      <c r="AH13" s="156"/>
      <c r="AI13" s="156"/>
      <c r="AK13" s="268"/>
      <c r="AL13" s="273"/>
      <c r="AM13" s="274"/>
      <c r="AN13" s="268"/>
      <c r="AO13" s="268"/>
      <c r="AP13" s="268"/>
      <c r="AQ13" s="268"/>
      <c r="AR13" s="268"/>
      <c r="AS13" s="268"/>
      <c r="AT13" s="268"/>
      <c r="AU13" s="268"/>
      <c r="AV13" s="268"/>
    </row>
    <row r="14" spans="1:48" ht="15.6" hidden="1" outlineLevel="1" thickBot="1" x14ac:dyDescent="0.3">
      <c r="A14" s="339" t="s">
        <v>31</v>
      </c>
      <c r="B14" s="161" t="s">
        <v>360</v>
      </c>
      <c r="C14" s="160" t="s">
        <v>128</v>
      </c>
      <c r="D14" s="160"/>
      <c r="E14" s="332">
        <v>0.01</v>
      </c>
      <c r="F14" s="160">
        <v>2.6360000000000001</v>
      </c>
      <c r="G14" s="160"/>
      <c r="H14" s="108">
        <f>IF(AND(ISNUMBER(D14),D14&gt;0.0000001),D14/F14,E14/F14)</f>
        <v>3.7936267071320179E-3</v>
      </c>
      <c r="I14" s="107">
        <v>-0.998</v>
      </c>
      <c r="J14" s="180" t="s">
        <v>94</v>
      </c>
      <c r="K14" s="105">
        <f>ROUND(H14*1000000,-1)</f>
        <v>3790</v>
      </c>
      <c r="L14" s="106">
        <f ca="1">INDIRECT("für_Einstufung!A"&amp;M14)</f>
        <v>0</v>
      </c>
      <c r="M14" s="132">
        <v>27</v>
      </c>
      <c r="N14" s="318">
        <f ca="1">IF(OR(ISNUMBER(INDIRECT("für_Einstufung!"&amp;AM$1&amp;$AL14)),INDIRECT("für_Einstufung!"&amp;AM$1&amp;$AL14)="n.b."),INDIRECT("für_Einstufung!"&amp;AM$1&amp;$AL14),MID(INDIRECT("für_Einstufung!"&amp;AM$1&amp;$AL14),2,20)*1)</f>
        <v>0</v>
      </c>
      <c r="O14" s="319"/>
      <c r="P14" s="319">
        <f ca="1">IF(OR(ISNUMBER(INDIRECT("für_Einstufung!"&amp;AO$1&amp;$AL14)),INDIRECT("für_Einstufung!"&amp;AO$1&amp;$AL14)="n.b."),INDIRECT("für_Einstufung!"&amp;AO$1&amp;$AL14),MID(INDIRECT("für_Einstufung!"&amp;AO$1&amp;$AL14),2,20)*1)</f>
        <v>0</v>
      </c>
      <c r="Q14" s="319"/>
      <c r="R14" s="319">
        <f ca="1">IF(OR(ISNUMBER(INDIRECT("für_Einstufung!"&amp;AQ$1&amp;$AL14)),INDIRECT("für_Einstufung!"&amp;AQ$1&amp;$AL14)="n.b."),INDIRECT("für_Einstufung!"&amp;AQ$1&amp;$AL14),MID(INDIRECT("für_Einstufung!"&amp;AQ$1&amp;$AL14),2,20)*1)</f>
        <v>0</v>
      </c>
      <c r="S14" s="319"/>
      <c r="T14" s="319">
        <f ca="1">IF(OR(ISNUMBER(INDIRECT("für_Einstufung!"&amp;AS$1&amp;$AL14)),INDIRECT("für_Einstufung!"&amp;AS$1&amp;$AL14)="n.b."),INDIRECT("für_Einstufung!"&amp;AS$1&amp;$AL14),MID(INDIRECT("für_Einstufung!"&amp;AS$1&amp;$AL14),2,20)*1)</f>
        <v>0</v>
      </c>
      <c r="U14" s="319"/>
      <c r="V14" s="319">
        <f ca="1">IF(OR(ISNUMBER(INDIRECT("für_Einstufung!"&amp;AU$1&amp;$AL14)),INDIRECT("für_Einstufung!"&amp;AU$1&amp;$AL14)="n.b."),INDIRECT("für_Einstufung!"&amp;AU$1&amp;$AL14),MID(INDIRECT("für_Einstufung!"&amp;AU$1&amp;$AL14),2,20)*1)</f>
        <v>0</v>
      </c>
      <c r="W14" s="105"/>
      <c r="X14" s="132">
        <f ca="1">IF(OR(ISNUMBER(INDIRECT("für_Einstufung!"&amp;AV$1&amp;$AL14)),INDIRECT("für_Einstufung!"&amp;AV$1&amp;$AL14)="n.b."),INDIRECT("für_Einstufung!"&amp;AV$1&amp;$AL14),MID(INDIRECT("für_Einstufung!"&amp;AV$1&amp;$AL14),2,20)*1)</f>
        <v>0</v>
      </c>
      <c r="Y14" s="331">
        <f ca="1">IF(N14="n.b.","n.b.",N14*0.000001/$H14)</f>
        <v>0</v>
      </c>
      <c r="Z14" s="330">
        <f t="shared" ref="Z14" si="0">IF(O14="n.b.","n.b.",O14*0.000001/$H14)</f>
        <v>0</v>
      </c>
      <c r="AA14" s="330">
        <f t="shared" ref="AA14" ca="1" si="1">IF(P14="n.b.","n.b.",P14*0.000001/$H14)</f>
        <v>0</v>
      </c>
      <c r="AB14" s="330">
        <f t="shared" ref="AB14" si="2">IF(Q14="n.b.","n.b.",Q14*0.000001/$H14)</f>
        <v>0</v>
      </c>
      <c r="AC14" s="330">
        <f t="shared" ref="AC14" ca="1" si="3">IF(R14="n.b.","n.b.",R14*0.000001/$H14)</f>
        <v>0</v>
      </c>
      <c r="AD14" s="330">
        <f t="shared" ref="AD14" si="4">IF(S14="n.b.","n.b.",S14*0.000001/$H14)</f>
        <v>0</v>
      </c>
      <c r="AE14" s="330">
        <f t="shared" ref="AE14" ca="1" si="5">IF(T14="n.b.","n.b.",T14*0.000001/$H14)</f>
        <v>0</v>
      </c>
      <c r="AF14" s="330">
        <f t="shared" ref="AF14" si="6">IF(U14="n.b.","n.b.",U14*0.000001/$H14)</f>
        <v>0</v>
      </c>
      <c r="AG14" s="330">
        <f t="shared" ref="AG14" ca="1" si="7">IF(V14="n.b.","n.b.",V14*0.000001/$H14)</f>
        <v>0</v>
      </c>
      <c r="AH14" s="153">
        <f t="shared" ref="AH14" si="8">IF(W14="n.b.","n.b.",W14*0.000001/$H14)</f>
        <v>0</v>
      </c>
      <c r="AI14" s="153">
        <f t="shared" ref="AI14" ca="1" si="9">IF(X14="n.b.","n.b.",X14*0.000001/$H14)</f>
        <v>0</v>
      </c>
      <c r="AK14" s="268"/>
      <c r="AL14" s="273">
        <v>37</v>
      </c>
      <c r="AM14" s="274" t="str">
        <f ca="1">INDIRECT("für_Einstufung!ai$"&amp;AL14)</f>
        <v>Ni</v>
      </c>
      <c r="AN14" s="268"/>
      <c r="AO14" s="268"/>
      <c r="AP14" s="268"/>
      <c r="AQ14" s="268"/>
      <c r="AR14" s="268"/>
      <c r="AS14" s="268"/>
      <c r="AT14" s="268"/>
      <c r="AU14" s="268"/>
      <c r="AV14" s="268"/>
    </row>
    <row r="15" spans="1:48" hidden="1" outlineLevel="1" thickBot="1" x14ac:dyDescent="0.3">
      <c r="A15" s="172" t="s">
        <v>50</v>
      </c>
      <c r="B15" s="112" t="s">
        <v>170</v>
      </c>
      <c r="C15" s="112" t="s">
        <v>361</v>
      </c>
      <c r="D15" s="180" t="s">
        <v>94</v>
      </c>
      <c r="E15" s="171">
        <v>0.1</v>
      </c>
      <c r="F15" s="109">
        <v>2.7480000000000002</v>
      </c>
      <c r="G15" s="180" t="s">
        <v>94</v>
      </c>
      <c r="H15" s="108">
        <f>IF(AND(ISNUMBER(D15),D15&gt;0.0000001),D15/F15,E15/F15)</f>
        <v>3.6390101892285295E-2</v>
      </c>
      <c r="I15" s="107">
        <v>2E-3</v>
      </c>
      <c r="J15" s="180" t="s">
        <v>94</v>
      </c>
      <c r="K15" s="105">
        <f>ROUND(H15*1000000,-1)</f>
        <v>36390</v>
      </c>
      <c r="L15" s="106">
        <f ca="1">INDIRECT("für_Einstufung!A"&amp;M15)</f>
        <v>0</v>
      </c>
      <c r="M15" s="132">
        <v>28</v>
      </c>
      <c r="N15" s="318">
        <f ca="1">IF(OR(ISNUMBER(INDIRECT("für_Einstufung!"&amp;AM$1&amp;$AL15)),INDIRECT("für_Einstufung!"&amp;AM$1&amp;$AL15)="n.b."),INDIRECT("für_Einstufung!"&amp;AM$1&amp;$AL15),MID(INDIRECT("für_Einstufung!"&amp;AM$1&amp;$AL15),2,20)*1)</f>
        <v>0</v>
      </c>
      <c r="O15" s="319"/>
      <c r="P15" s="319">
        <f ca="1">IF(OR(ISNUMBER(INDIRECT("für_Einstufung!"&amp;AO$1&amp;$AL15)),INDIRECT("für_Einstufung!"&amp;AO$1&amp;$AL15)="n.b."),INDIRECT("für_Einstufung!"&amp;AO$1&amp;$AL15),MID(INDIRECT("für_Einstufung!"&amp;AO$1&amp;$AL15),2,20)*1)</f>
        <v>0</v>
      </c>
      <c r="Q15" s="319"/>
      <c r="R15" s="319">
        <f ca="1">IF(OR(ISNUMBER(INDIRECT("für_Einstufung!"&amp;AQ$1&amp;$AL15)),INDIRECT("für_Einstufung!"&amp;AQ$1&amp;$AL15)="n.b."),INDIRECT("für_Einstufung!"&amp;AQ$1&amp;$AL15),MID(INDIRECT("für_Einstufung!"&amp;AQ$1&amp;$AL15),2,20)*1)</f>
        <v>0</v>
      </c>
      <c r="S15" s="319"/>
      <c r="T15" s="319">
        <f ca="1">IF(OR(ISNUMBER(INDIRECT("für_Einstufung!"&amp;AS$1&amp;$AL15)),INDIRECT("für_Einstufung!"&amp;AS$1&amp;$AL15)="n.b."),INDIRECT("für_Einstufung!"&amp;AS$1&amp;$AL15),MID(INDIRECT("für_Einstufung!"&amp;AS$1&amp;$AL15),2,20)*1)</f>
        <v>0</v>
      </c>
      <c r="U15" s="319"/>
      <c r="V15" s="319">
        <f ca="1">IF(OR(ISNUMBER(INDIRECT("für_Einstufung!"&amp;AU$1&amp;$AL15)),INDIRECT("für_Einstufung!"&amp;AU$1&amp;$AL15)="n.b."),INDIRECT("für_Einstufung!"&amp;AU$1&amp;$AL15),MID(INDIRECT("für_Einstufung!"&amp;AU$1&amp;$AL15),2,20)*1)</f>
        <v>0</v>
      </c>
      <c r="W15" s="105"/>
      <c r="X15" s="132">
        <f ca="1">IF(OR(ISNUMBER(INDIRECT("für_Einstufung!"&amp;AV$1&amp;$AL15)),INDIRECT("für_Einstufung!"&amp;AV$1&amp;$AL15)="n.b."),INDIRECT("für_Einstufung!"&amp;AV$1&amp;$AL15),MID(INDIRECT("für_Einstufung!"&amp;AV$1&amp;$AL15),2,20)*1)</f>
        <v>0</v>
      </c>
      <c r="Y15" s="331">
        <f ca="1">IF(N15="n.b.","n.b.",N15*0.000001/$H15)</f>
        <v>0</v>
      </c>
      <c r="Z15" s="330">
        <f t="shared" ref="Z15:AI15" si="10">IF(O15="n.b.","n.b.",O15*0.000001/$H15)</f>
        <v>0</v>
      </c>
      <c r="AA15" s="330">
        <f t="shared" ca="1" si="10"/>
        <v>0</v>
      </c>
      <c r="AB15" s="330">
        <f t="shared" si="10"/>
        <v>0</v>
      </c>
      <c r="AC15" s="330">
        <f t="shared" ca="1" si="10"/>
        <v>0</v>
      </c>
      <c r="AD15" s="330">
        <f t="shared" si="10"/>
        <v>0</v>
      </c>
      <c r="AE15" s="330">
        <f t="shared" ca="1" si="10"/>
        <v>0</v>
      </c>
      <c r="AF15" s="330">
        <f t="shared" si="10"/>
        <v>0</v>
      </c>
      <c r="AG15" s="330">
        <f t="shared" ca="1" si="10"/>
        <v>0</v>
      </c>
      <c r="AH15" s="153">
        <f t="shared" si="10"/>
        <v>0</v>
      </c>
      <c r="AI15" s="153">
        <f t="shared" ca="1" si="10"/>
        <v>0</v>
      </c>
      <c r="AK15" s="268"/>
      <c r="AL15" s="273">
        <v>34</v>
      </c>
      <c r="AM15" s="274" t="str">
        <f ca="1">INDIRECT("für_Einstufung!ai$"&amp;AL15)</f>
        <v>Mn</v>
      </c>
      <c r="AN15" s="268"/>
      <c r="AO15" s="268"/>
      <c r="AP15" s="268"/>
      <c r="AQ15" s="268"/>
      <c r="AR15" s="268"/>
      <c r="AS15" s="268"/>
      <c r="AT15" s="268"/>
      <c r="AU15" s="268"/>
      <c r="AV15" s="268"/>
    </row>
    <row r="16" spans="1:48" hidden="1" outlineLevel="1" thickBot="1" x14ac:dyDescent="0.3">
      <c r="A16" s="172" t="s">
        <v>40</v>
      </c>
      <c r="B16" s="112" t="s">
        <v>370</v>
      </c>
      <c r="C16" s="112" t="s">
        <v>169</v>
      </c>
      <c r="D16" s="184" t="s">
        <v>94</v>
      </c>
      <c r="E16" s="171">
        <v>0.01</v>
      </c>
      <c r="F16" s="109">
        <v>1.7849999999999999</v>
      </c>
      <c r="G16" s="184" t="s">
        <v>94</v>
      </c>
      <c r="H16" s="108">
        <f>IF(AND(ISNUMBER(D16),D16&gt;0.0000001),D16/F16,E16/F16)</f>
        <v>5.6022408963585435E-3</v>
      </c>
      <c r="I16" s="181">
        <v>7.6000000000000004E-5</v>
      </c>
      <c r="J16" s="184" t="s">
        <v>94</v>
      </c>
      <c r="K16" s="105">
        <f>ROUND(H16*1000000,-1)</f>
        <v>5600</v>
      </c>
      <c r="L16" s="106">
        <f ca="1">INDIRECT("für_Einstufung!A"&amp;M16)</f>
        <v>0</v>
      </c>
      <c r="M16" s="132">
        <v>40</v>
      </c>
      <c r="N16" s="318">
        <f ca="1">IF(OR(ISNUMBER(INDIRECT("für_Einstufung!"&amp;AM$1&amp;$AL16)),INDIRECT("für_Einstufung!"&amp;AM$1&amp;$AL16)="n.b."),INDIRECT("für_Einstufung!"&amp;AM$1&amp;$AL16),MID(INDIRECT("für_Einstufung!"&amp;AM$1&amp;$AL16),2,20)*1)</f>
        <v>0</v>
      </c>
      <c r="O16" s="319"/>
      <c r="P16" s="319">
        <f ca="1">IF(OR(ISNUMBER(INDIRECT("für_Einstufung!"&amp;AO$1&amp;$AL16)),INDIRECT("für_Einstufung!"&amp;AO$1&amp;$AL16)="n.b."),INDIRECT("für_Einstufung!"&amp;AO$1&amp;$AL16),MID(INDIRECT("für_Einstufung!"&amp;AO$1&amp;$AL16),2,20)*1)</f>
        <v>0</v>
      </c>
      <c r="Q16" s="319"/>
      <c r="R16" s="319">
        <f ca="1">IF(OR(ISNUMBER(INDIRECT("für_Einstufung!"&amp;AQ$1&amp;$AL16)),INDIRECT("für_Einstufung!"&amp;AQ$1&amp;$AL16)="n.b."),INDIRECT("für_Einstufung!"&amp;AQ$1&amp;$AL16),MID(INDIRECT("für_Einstufung!"&amp;AQ$1&amp;$AL16),2,20)*1)</f>
        <v>0</v>
      </c>
      <c r="S16" s="319"/>
      <c r="T16" s="319">
        <f ca="1">IF(OR(ISNUMBER(INDIRECT("für_Einstufung!"&amp;AS$1&amp;$AL16)),INDIRECT("für_Einstufung!"&amp;AS$1&amp;$AL16)="n.b."),INDIRECT("für_Einstufung!"&amp;AS$1&amp;$AL16),MID(INDIRECT("für_Einstufung!"&amp;AS$1&amp;$AL16),2,20)*1)</f>
        <v>0</v>
      </c>
      <c r="U16" s="319"/>
      <c r="V16" s="319">
        <f ca="1">IF(OR(ISNUMBER(INDIRECT("für_Einstufung!"&amp;AU$1&amp;$AL16)),INDIRECT("für_Einstufung!"&amp;AU$1&amp;$AL16)="n.b."),INDIRECT("für_Einstufung!"&amp;AU$1&amp;$AL16),MID(INDIRECT("für_Einstufung!"&amp;AU$1&amp;$AL16),2,20)*1)</f>
        <v>0</v>
      </c>
      <c r="W16" s="105"/>
      <c r="X16" s="132">
        <f ca="1">IF(OR(ISNUMBER(INDIRECT("für_Einstufung!"&amp;AV$1&amp;$AL16)),INDIRECT("für_Einstufung!"&amp;AV$1&amp;$AL16)="n.b."),INDIRECT("für_Einstufung!"&amp;AV$1&amp;$AL16),MID(INDIRECT("für_Einstufung!"&amp;AV$1&amp;$AL16),2,20)*1)</f>
        <v>0</v>
      </c>
      <c r="Y16" s="331">
        <f ca="1">IF(N16="n.b.","n.b.",N16*0.000001/$H16)</f>
        <v>0</v>
      </c>
      <c r="Z16" s="330">
        <f t="shared" ref="Z16" si="11">IF(O16="n.b.","n.b.",O16*0.000001/$H16)</f>
        <v>0</v>
      </c>
      <c r="AA16" s="330">
        <f t="shared" ref="AA16" ca="1" si="12">IF(P16="n.b.","n.b.",P16*0.000001/$H16)</f>
        <v>0</v>
      </c>
      <c r="AB16" s="330">
        <f t="shared" ref="AB16" si="13">IF(Q16="n.b.","n.b.",Q16*0.000001/$H16)</f>
        <v>0</v>
      </c>
      <c r="AC16" s="330">
        <f t="shared" ref="AC16" ca="1" si="14">IF(R16="n.b.","n.b.",R16*0.000001/$H16)</f>
        <v>0</v>
      </c>
      <c r="AD16" s="330">
        <f t="shared" ref="AD16" si="15">IF(S16="n.b.","n.b.",S16*0.000001/$H16)</f>
        <v>0</v>
      </c>
      <c r="AE16" s="330">
        <f t="shared" ref="AE16" ca="1" si="16">IF(T16="n.b.","n.b.",T16*0.000001/$H16)</f>
        <v>0</v>
      </c>
      <c r="AF16" s="330">
        <f t="shared" ref="AF16" si="17">IF(U16="n.b.","n.b.",U16*0.000001/$H16)</f>
        <v>0</v>
      </c>
      <c r="AG16" s="330">
        <f t="shared" ref="AG16" ca="1" si="18">IF(V16="n.b.","n.b.",V16*0.000001/$H16)</f>
        <v>0</v>
      </c>
      <c r="AH16" s="153">
        <f t="shared" ref="AH16" si="19">IF(W16="n.b.","n.b.",W16*0.000001/$H16)</f>
        <v>0</v>
      </c>
      <c r="AI16" s="153">
        <f t="shared" ref="AI16" ca="1" si="20">IF(X16="n.b.","n.b.",X16*0.000001/$H16)</f>
        <v>0</v>
      </c>
      <c r="AK16" s="268"/>
      <c r="AL16" s="273">
        <v>47</v>
      </c>
      <c r="AM16" s="274" t="str">
        <f ca="1">INDIRECT("für_Einstufung!ai$"&amp;AL16)</f>
        <v>V</v>
      </c>
      <c r="AN16" s="268"/>
      <c r="AO16" s="268"/>
      <c r="AP16" s="268"/>
      <c r="AQ16" s="268"/>
      <c r="AR16" s="268"/>
      <c r="AS16" s="268"/>
      <c r="AT16" s="268"/>
      <c r="AU16" s="268"/>
      <c r="AV16" s="268"/>
    </row>
    <row r="17" spans="1:48" ht="15.6" hidden="1" outlineLevel="1" x14ac:dyDescent="0.25">
      <c r="A17" s="170"/>
      <c r="B17" s="169"/>
      <c r="C17" s="168"/>
      <c r="D17" s="168"/>
      <c r="E17" s="168"/>
      <c r="F17" s="168"/>
      <c r="G17" s="168"/>
      <c r="H17" s="167"/>
      <c r="I17" s="166"/>
      <c r="J17" s="166"/>
      <c r="K17" s="166"/>
      <c r="L17" s="165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3"/>
      <c r="Z17" s="163"/>
      <c r="AA17" s="163"/>
      <c r="AB17" s="163"/>
      <c r="AC17" s="163"/>
      <c r="AD17" s="163"/>
      <c r="AE17" s="163"/>
      <c r="AF17" s="163"/>
      <c r="AG17" s="163"/>
      <c r="AH17" s="179"/>
      <c r="AI17" s="179"/>
      <c r="AK17" s="268"/>
      <c r="AL17" s="273"/>
      <c r="AM17" s="274"/>
      <c r="AN17" s="268"/>
      <c r="AO17" s="268"/>
      <c r="AP17" s="268"/>
      <c r="AQ17" s="268"/>
      <c r="AR17" s="268"/>
      <c r="AS17" s="268"/>
      <c r="AT17" s="268"/>
      <c r="AU17" s="268"/>
      <c r="AV17" s="268"/>
    </row>
    <row r="18" spans="1:48" ht="16.2" hidden="1" outlineLevel="1" thickBot="1" x14ac:dyDescent="0.3">
      <c r="A18" s="162" t="s">
        <v>139</v>
      </c>
      <c r="B18" s="161"/>
      <c r="C18" s="160"/>
      <c r="D18" s="160"/>
      <c r="E18" s="160"/>
      <c r="F18" s="160"/>
      <c r="G18" s="160"/>
      <c r="H18" s="160"/>
      <c r="I18" s="158"/>
      <c r="J18" s="158"/>
      <c r="K18" s="158"/>
      <c r="L18" s="157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56"/>
      <c r="Z18" s="156"/>
      <c r="AA18" s="156"/>
      <c r="AB18" s="156"/>
      <c r="AC18" s="156"/>
      <c r="AD18" s="156"/>
      <c r="AE18" s="156"/>
      <c r="AF18" s="156"/>
      <c r="AG18" s="156"/>
      <c r="AH18" s="178"/>
      <c r="AI18" s="178"/>
      <c r="AK18" s="268"/>
      <c r="AL18" s="273"/>
      <c r="AM18" s="274"/>
      <c r="AN18" s="268"/>
      <c r="AO18" s="268"/>
      <c r="AP18" s="268"/>
      <c r="AQ18" s="268"/>
      <c r="AR18" s="268"/>
      <c r="AS18" s="268"/>
      <c r="AT18" s="268"/>
      <c r="AU18" s="268"/>
      <c r="AV18" s="268"/>
    </row>
    <row r="19" spans="1:48" hidden="1" outlineLevel="1" thickBot="1" x14ac:dyDescent="0.3">
      <c r="A19" s="172" t="s">
        <v>61</v>
      </c>
      <c r="B19" s="112" t="s">
        <v>139</v>
      </c>
      <c r="C19" s="112" t="s">
        <v>168</v>
      </c>
      <c r="D19" s="111">
        <v>1E-3</v>
      </c>
      <c r="E19" s="111">
        <v>0.05</v>
      </c>
      <c r="F19" s="109">
        <v>1.516</v>
      </c>
      <c r="G19" s="108">
        <f t="shared" ref="G19:G27" si="21">D19/F19</f>
        <v>6.5963060686015829E-4</v>
      </c>
      <c r="H19" s="108">
        <f t="shared" ref="H19:H27" si="22">G19*E19/D19</f>
        <v>3.2981530343007916E-2</v>
      </c>
      <c r="I19" s="107">
        <v>2.2000000000000001E-3</v>
      </c>
      <c r="J19" s="105">
        <f>ROUND(G19*1000000,-1)</f>
        <v>660</v>
      </c>
      <c r="K19" s="105">
        <f>ROUND(H19*1000000,-3)</f>
        <v>33000</v>
      </c>
      <c r="L19" s="106">
        <f t="shared" ref="L19:L27" ca="1" si="23">INDIRECT("für_Einstufung!A"&amp;M19)</f>
        <v>0</v>
      </c>
      <c r="M19" s="132">
        <v>15</v>
      </c>
      <c r="N19" s="318">
        <f t="shared" ref="N19:N27" ca="1" si="24">IF(OR(ISNUMBER(INDIRECT("für_Einstufung!"&amp;AM$1&amp;$AL19)),INDIRECT("für_Einstufung!"&amp;AM$1&amp;$AL19)="n.b."),INDIRECT("für_Einstufung!"&amp;AM$1&amp;$AL19),MID(INDIRECT("für_Einstufung!"&amp;AM$1&amp;$AL19),2,20)*1)</f>
        <v>0</v>
      </c>
      <c r="O19" s="105"/>
      <c r="P19" s="318">
        <f t="shared" ref="P19:P27" ca="1" si="25">IF(OR(ISNUMBER(INDIRECT("für_Einstufung!"&amp;AO$1&amp;$AL19)),INDIRECT("für_Einstufung!"&amp;AO$1&amp;$AL19)="n.b."),INDIRECT("für_Einstufung!"&amp;AO$1&amp;$AL19),MID(INDIRECT("für_Einstufung!"&amp;AO$1&amp;$AL19),2,20)*1)</f>
        <v>0</v>
      </c>
      <c r="Q19" s="319"/>
      <c r="R19" s="319">
        <f t="shared" ref="R19:R27" ca="1" si="26">IF(OR(ISNUMBER(INDIRECT("für_Einstufung!"&amp;AQ$1&amp;$AL19)),INDIRECT("für_Einstufung!"&amp;AQ$1&amp;$AL19)="n.b."),INDIRECT("für_Einstufung!"&amp;AQ$1&amp;$AL19),MID(INDIRECT("für_Einstufung!"&amp;AQ$1&amp;$AL19),2,20)*1)</f>
        <v>0</v>
      </c>
      <c r="S19" s="319"/>
      <c r="T19" s="319">
        <f t="shared" ref="T19:T27" ca="1" si="27">IF(OR(ISNUMBER(INDIRECT("für_Einstufung!"&amp;AS$1&amp;$AL19)),INDIRECT("für_Einstufung!"&amp;AS$1&amp;$AL19)="n.b."),INDIRECT("für_Einstufung!"&amp;AS$1&amp;$AL19),MID(INDIRECT("für_Einstufung!"&amp;AS$1&amp;$AL19),2,20)*1)</f>
        <v>0</v>
      </c>
      <c r="U19" s="319"/>
      <c r="V19" s="319">
        <f t="shared" ref="V19:V27" ca="1" si="28">IF(OR(ISNUMBER(INDIRECT("für_Einstufung!"&amp;AU$1&amp;$AL19)),INDIRECT("für_Einstufung!"&amp;AU$1&amp;$AL19)="n.b."),INDIRECT("für_Einstufung!"&amp;AU$1&amp;$AL19),MID(INDIRECT("für_Einstufung!"&amp;AU$1&amp;$AL19),2,20)*1)</f>
        <v>0</v>
      </c>
      <c r="W19" s="105"/>
      <c r="X19" s="132">
        <f t="shared" ref="X19:X27" ca="1" si="29">IF(OR(ISNUMBER(INDIRECT("für_Einstufung!"&amp;AV$1&amp;$AL19)),INDIRECT("für_Einstufung!"&amp;AV$1&amp;$AL19)="n.b."),INDIRECT("für_Einstufung!"&amp;AV$1&amp;$AL19),MID(INDIRECT("für_Einstufung!"&amp;AV$1&amp;$AL19),2,20)*1)</f>
        <v>0</v>
      </c>
      <c r="Y19" s="331" t="str">
        <f t="shared" ref="Y19:Y27" ca="1" si="30">IF(N19="n.b.","n.b.",IF(N19*0.000001&lt;$G19,"&lt; Bgr.",N19*0.000001/$H19))</f>
        <v>&lt; Bgr.</v>
      </c>
      <c r="Z19" s="330" t="str">
        <f t="shared" ref="Z19:Z27" si="31">IF(O19="n.b.","n.b.",IF(O19*0.000001&lt;$G19,"&lt; Bgr.",O19*0.000001/$H19))</f>
        <v>&lt; Bgr.</v>
      </c>
      <c r="AA19" s="330" t="str">
        <f t="shared" ref="AA19:AA27" ca="1" si="32">IF(P19="n.b.","n.b.",IF(P19*0.000001&lt;$G19,"&lt; Bgr.",P19*0.000001/$H19))</f>
        <v>&lt; Bgr.</v>
      </c>
      <c r="AB19" s="330" t="str">
        <f t="shared" ref="AB19:AB27" si="33">IF(Q19="n.b.","n.b.",IF(Q19*0.000001&lt;$G19,"&lt; Bgr.",Q19*0.000001/$H19))</f>
        <v>&lt; Bgr.</v>
      </c>
      <c r="AC19" s="330" t="str">
        <f t="shared" ref="AC19:AC27" ca="1" si="34">IF(R19="n.b.","n.b.",IF(R19*0.000001&lt;$G19,"&lt; Bgr.",R19*0.000001/$H19))</f>
        <v>&lt; Bgr.</v>
      </c>
      <c r="AD19" s="330" t="str">
        <f t="shared" ref="AD19:AD27" si="35">IF(S19="n.b.","n.b.",IF(S19*0.000001&lt;$G19,"&lt; Bgr.",S19*0.000001/$H19))</f>
        <v>&lt; Bgr.</v>
      </c>
      <c r="AE19" s="330" t="str">
        <f t="shared" ref="AE19:AE27" ca="1" si="36">IF(T19="n.b.","n.b.",IF(T19*0.000001&lt;$G19,"&lt; Bgr.",T19*0.000001/$H19))</f>
        <v>&lt; Bgr.</v>
      </c>
      <c r="AF19" s="330" t="str">
        <f t="shared" ref="AF19:AF27" si="37">IF(U19="n.b.","n.b.",IF(U19*0.000001&lt;$G19,"&lt; Bgr.",U19*0.000001/$H19))</f>
        <v>&lt; Bgr.</v>
      </c>
      <c r="AG19" s="330" t="str">
        <f t="shared" ref="AG19:AG27" ca="1" si="38">IF(V19="n.b.","n.b.",IF(V19*0.000001&lt;$G19,"&lt; Bgr.",V19*0.000001/$H19))</f>
        <v>&lt; Bgr.</v>
      </c>
      <c r="AH19" s="153" t="str">
        <f t="shared" ref="AH19:AH27" si="39">IF(W19="n.b.","n.b.",IF(W19*0.000001&lt;$G19,"&lt; Bgr.",W19*0.000001/$H19))</f>
        <v>&lt; Bgr.</v>
      </c>
      <c r="AI19" s="153" t="str">
        <f t="shared" ref="AI19:AI27" ca="1" si="40">IF(X19="n.b.","n.b.",IF(X19*0.000001&lt;$G19,"&lt; Bgr.",X19*0.000001/$H19))</f>
        <v>&lt; Bgr.</v>
      </c>
      <c r="AK19" s="268"/>
      <c r="AL19" s="273">
        <v>20</v>
      </c>
      <c r="AM19" s="274" t="str">
        <f t="shared" ref="AM19:AM27" ca="1" si="41">INDIRECT("für_Einstufung!ai$"&amp;AL19)</f>
        <v>Ba</v>
      </c>
      <c r="AN19" s="268"/>
      <c r="AO19" s="268"/>
      <c r="AP19" s="268"/>
      <c r="AQ19" s="268"/>
      <c r="AR19" s="268"/>
      <c r="AS19" s="268"/>
      <c r="AT19" s="268"/>
      <c r="AU19" s="268"/>
      <c r="AV19" s="268"/>
    </row>
    <row r="20" spans="1:48" hidden="1" outlineLevel="1" thickBot="1" x14ac:dyDescent="0.3">
      <c r="A20" s="172" t="s">
        <v>159</v>
      </c>
      <c r="B20" s="112" t="s">
        <v>139</v>
      </c>
      <c r="C20" s="112" t="s">
        <v>158</v>
      </c>
      <c r="D20" s="111">
        <v>1E-3</v>
      </c>
      <c r="E20" s="111">
        <v>5.0000000000000001E-3</v>
      </c>
      <c r="F20" s="109">
        <v>3.1150000000000002</v>
      </c>
      <c r="G20" s="108">
        <f t="shared" si="21"/>
        <v>3.2102728731942215E-4</v>
      </c>
      <c r="H20" s="108">
        <f t="shared" si="22"/>
        <v>1.6051364365971107E-3</v>
      </c>
      <c r="I20" s="181">
        <v>8.0000000000000007E-7</v>
      </c>
      <c r="J20" s="105">
        <f>ROUND(G20*1000000,0)</f>
        <v>321</v>
      </c>
      <c r="K20" s="105">
        <f>ROUND(H20*1000000,0)</f>
        <v>1605</v>
      </c>
      <c r="L20" s="106">
        <f t="shared" ca="1" si="23"/>
        <v>0</v>
      </c>
      <c r="M20" s="132">
        <v>21</v>
      </c>
      <c r="N20" s="318">
        <f t="shared" ca="1" si="24"/>
        <v>0</v>
      </c>
      <c r="O20" s="151"/>
      <c r="P20" s="318">
        <f t="shared" ca="1" si="25"/>
        <v>0</v>
      </c>
      <c r="Q20" s="319"/>
      <c r="R20" s="319">
        <f t="shared" ca="1" si="26"/>
        <v>0</v>
      </c>
      <c r="S20" s="319"/>
      <c r="T20" s="319">
        <f t="shared" ca="1" si="27"/>
        <v>0</v>
      </c>
      <c r="U20" s="319"/>
      <c r="V20" s="319">
        <f t="shared" ca="1" si="28"/>
        <v>0</v>
      </c>
      <c r="W20" s="151"/>
      <c r="X20" s="322">
        <f t="shared" ca="1" si="29"/>
        <v>0</v>
      </c>
      <c r="Y20" s="331" t="str">
        <f t="shared" ca="1" si="30"/>
        <v>&lt; Bgr.</v>
      </c>
      <c r="Z20" s="330" t="str">
        <f t="shared" si="31"/>
        <v>&lt; Bgr.</v>
      </c>
      <c r="AA20" s="330" t="str">
        <f t="shared" ca="1" si="32"/>
        <v>&lt; Bgr.</v>
      </c>
      <c r="AB20" s="330" t="str">
        <f t="shared" si="33"/>
        <v>&lt; Bgr.</v>
      </c>
      <c r="AC20" s="330" t="str">
        <f t="shared" ca="1" si="34"/>
        <v>&lt; Bgr.</v>
      </c>
      <c r="AD20" s="330" t="str">
        <f t="shared" si="35"/>
        <v>&lt; Bgr.</v>
      </c>
      <c r="AE20" s="330" t="str">
        <f t="shared" ca="1" si="36"/>
        <v>&lt; Bgr.</v>
      </c>
      <c r="AF20" s="330" t="str">
        <f t="shared" si="37"/>
        <v>&lt; Bgr.</v>
      </c>
      <c r="AG20" s="330" t="str">
        <f t="shared" ca="1" si="38"/>
        <v>&lt; Bgr.</v>
      </c>
      <c r="AH20" s="153" t="str">
        <f t="shared" si="39"/>
        <v>&lt; Bgr.</v>
      </c>
      <c r="AI20" s="153" t="str">
        <f t="shared" ca="1" si="40"/>
        <v>&lt; Bgr.</v>
      </c>
      <c r="AK20" s="268"/>
      <c r="AL20" s="273">
        <v>27</v>
      </c>
      <c r="AM20" s="274" t="str">
        <f t="shared" ca="1" si="41"/>
        <v>Cr(VI)</v>
      </c>
      <c r="AN20" s="268"/>
      <c r="AO20" s="268"/>
      <c r="AP20" s="268"/>
      <c r="AQ20" s="268"/>
      <c r="AR20" s="268"/>
      <c r="AS20" s="268"/>
      <c r="AT20" s="268"/>
      <c r="AU20" s="268"/>
      <c r="AV20" s="268"/>
    </row>
    <row r="21" spans="1:48" hidden="1" outlineLevel="1" thickBot="1" x14ac:dyDescent="0.3">
      <c r="A21" s="172" t="s">
        <v>141</v>
      </c>
      <c r="B21" s="112" t="s">
        <v>139</v>
      </c>
      <c r="C21" s="112" t="s">
        <v>140</v>
      </c>
      <c r="D21" s="111">
        <v>1E-3</v>
      </c>
      <c r="E21" s="111">
        <v>5.0000000000000001E-3</v>
      </c>
      <c r="F21" s="109">
        <v>1.5349999999999999</v>
      </c>
      <c r="G21" s="108">
        <f t="shared" si="21"/>
        <v>6.5146579804560263E-4</v>
      </c>
      <c r="H21" s="108">
        <f t="shared" si="22"/>
        <v>3.2573289902280132E-3</v>
      </c>
      <c r="I21" s="107" t="s">
        <v>138</v>
      </c>
      <c r="J21" s="105">
        <f>ROUND(G21*1000000,0)</f>
        <v>651</v>
      </c>
      <c r="K21" s="105">
        <f>ROUND(H21*1000000,-1)</f>
        <v>3260</v>
      </c>
      <c r="L21" s="106">
        <f t="shared" ca="1" si="23"/>
        <v>0</v>
      </c>
      <c r="M21" s="132">
        <v>70</v>
      </c>
      <c r="N21" s="318">
        <f t="shared" ca="1" si="24"/>
        <v>0</v>
      </c>
      <c r="O21" s="105"/>
      <c r="P21" s="318">
        <f t="shared" ca="1" si="25"/>
        <v>0</v>
      </c>
      <c r="Q21" s="319"/>
      <c r="R21" s="319">
        <f t="shared" ca="1" si="26"/>
        <v>0</v>
      </c>
      <c r="S21" s="319"/>
      <c r="T21" s="319">
        <f t="shared" ca="1" si="27"/>
        <v>0</v>
      </c>
      <c r="U21" s="319"/>
      <c r="V21" s="319">
        <f t="shared" ca="1" si="28"/>
        <v>0</v>
      </c>
      <c r="W21" s="105"/>
      <c r="X21" s="132">
        <f t="shared" ca="1" si="29"/>
        <v>0</v>
      </c>
      <c r="Y21" s="331" t="str">
        <f t="shared" ca="1" si="30"/>
        <v>&lt; Bgr.</v>
      </c>
      <c r="Z21" s="330" t="str">
        <f t="shared" si="31"/>
        <v>&lt; Bgr.</v>
      </c>
      <c r="AA21" s="330" t="str">
        <f t="shared" ca="1" si="32"/>
        <v>&lt; Bgr.</v>
      </c>
      <c r="AB21" s="330" t="str">
        <f t="shared" si="33"/>
        <v>&lt; Bgr.</v>
      </c>
      <c r="AC21" s="330" t="str">
        <f t="shared" ca="1" si="34"/>
        <v>&lt; Bgr.</v>
      </c>
      <c r="AD21" s="330" t="str">
        <f t="shared" si="35"/>
        <v>&lt; Bgr.</v>
      </c>
      <c r="AE21" s="330" t="str">
        <f t="shared" ca="1" si="36"/>
        <v>&lt; Bgr.</v>
      </c>
      <c r="AF21" s="330" t="str">
        <f t="shared" si="37"/>
        <v>&lt; Bgr.</v>
      </c>
      <c r="AG21" s="330" t="str">
        <f t="shared" ca="1" si="38"/>
        <v>&lt; Bgr.</v>
      </c>
      <c r="AH21" s="153" t="str">
        <f t="shared" si="39"/>
        <v>&lt; Bgr.</v>
      </c>
      <c r="AI21" s="153" t="str">
        <f t="shared" ca="1" si="40"/>
        <v>&lt; Bgr.</v>
      </c>
      <c r="AK21" s="268"/>
      <c r="AL21" s="273">
        <v>81</v>
      </c>
      <c r="AM21" s="274" t="str">
        <f t="shared" ca="1" si="41"/>
        <v>Cu_Stoffgr. 2</v>
      </c>
      <c r="AN21" s="268"/>
      <c r="AO21" s="268"/>
      <c r="AP21" s="268"/>
      <c r="AQ21" s="268"/>
      <c r="AR21" s="268"/>
      <c r="AS21" s="268"/>
      <c r="AT21" s="268"/>
      <c r="AU21" s="268"/>
      <c r="AV21" s="268"/>
    </row>
    <row r="22" spans="1:48" hidden="1" outlineLevel="1" thickBot="1" x14ac:dyDescent="0.3">
      <c r="A22" s="172" t="s">
        <v>54</v>
      </c>
      <c r="B22" s="112" t="s">
        <v>139</v>
      </c>
      <c r="C22" s="112" t="s">
        <v>167</v>
      </c>
      <c r="D22" s="111">
        <v>1E-3</v>
      </c>
      <c r="E22" s="171">
        <v>0.05</v>
      </c>
      <c r="F22" s="109">
        <v>1.8260000000000001</v>
      </c>
      <c r="G22" s="108">
        <f t="shared" si="21"/>
        <v>5.4764512595837896E-4</v>
      </c>
      <c r="H22" s="108">
        <f t="shared" si="22"/>
        <v>2.7382256297918951E-2</v>
      </c>
      <c r="I22" s="107">
        <v>1.1999999999999999E-3</v>
      </c>
      <c r="J22" s="105">
        <f>ROUND(G22*1000000,0)</f>
        <v>548</v>
      </c>
      <c r="K22" s="105">
        <f>ROUND(H22*1000000,-2)</f>
        <v>27400</v>
      </c>
      <c r="L22" s="106">
        <f t="shared" ca="1" si="23"/>
        <v>0</v>
      </c>
      <c r="M22" s="132">
        <v>23</v>
      </c>
      <c r="N22" s="318">
        <f t="shared" ca="1" si="24"/>
        <v>0</v>
      </c>
      <c r="O22" s="105"/>
      <c r="P22" s="318">
        <f t="shared" ca="1" si="25"/>
        <v>0</v>
      </c>
      <c r="Q22" s="319"/>
      <c r="R22" s="319">
        <f t="shared" ca="1" si="26"/>
        <v>0</v>
      </c>
      <c r="S22" s="319"/>
      <c r="T22" s="319">
        <f t="shared" ca="1" si="27"/>
        <v>0</v>
      </c>
      <c r="U22" s="319"/>
      <c r="V22" s="319">
        <f t="shared" ca="1" si="28"/>
        <v>0</v>
      </c>
      <c r="W22" s="105"/>
      <c r="X22" s="132">
        <f t="shared" ca="1" si="29"/>
        <v>0</v>
      </c>
      <c r="Y22" s="331" t="str">
        <f t="shared" ca="1" si="30"/>
        <v>&lt; Bgr.</v>
      </c>
      <c r="Z22" s="330" t="str">
        <f t="shared" si="31"/>
        <v>&lt; Bgr.</v>
      </c>
      <c r="AA22" s="330" t="str">
        <f t="shared" ca="1" si="32"/>
        <v>&lt; Bgr.</v>
      </c>
      <c r="AB22" s="330" t="str">
        <f t="shared" si="33"/>
        <v>&lt; Bgr.</v>
      </c>
      <c r="AC22" s="330" t="str">
        <f t="shared" ca="1" si="34"/>
        <v>&lt; Bgr.</v>
      </c>
      <c r="AD22" s="330" t="str">
        <f t="shared" si="35"/>
        <v>&lt; Bgr.</v>
      </c>
      <c r="AE22" s="330" t="str">
        <f t="shared" ca="1" si="36"/>
        <v>&lt; Bgr.</v>
      </c>
      <c r="AF22" s="330" t="str">
        <f t="shared" si="37"/>
        <v>&lt; Bgr.</v>
      </c>
      <c r="AG22" s="330" t="str">
        <f t="shared" ca="1" si="38"/>
        <v>&lt; Bgr.</v>
      </c>
      <c r="AH22" s="153" t="str">
        <f t="shared" si="39"/>
        <v>&lt; Bgr.</v>
      </c>
      <c r="AI22" s="153" t="str">
        <f t="shared" ca="1" si="40"/>
        <v>&lt; Bgr.</v>
      </c>
      <c r="AK22" s="268"/>
      <c r="AL22" s="273">
        <v>29</v>
      </c>
      <c r="AM22" s="274" t="str">
        <f t="shared" ca="1" si="41"/>
        <v>F</v>
      </c>
      <c r="AN22" s="268"/>
      <c r="AO22" s="268"/>
      <c r="AP22" s="268"/>
      <c r="AQ22" s="268"/>
      <c r="AR22" s="268"/>
      <c r="AS22" s="268"/>
      <c r="AT22" s="268"/>
      <c r="AU22" s="268"/>
      <c r="AV22" s="268"/>
    </row>
    <row r="23" spans="1:48" hidden="1" outlineLevel="1" thickBot="1" x14ac:dyDescent="0.3">
      <c r="A23" s="172" t="s">
        <v>52</v>
      </c>
      <c r="B23" s="112" t="s">
        <v>139</v>
      </c>
      <c r="C23" s="112" t="s">
        <v>166</v>
      </c>
      <c r="D23" s="111">
        <v>1E-3</v>
      </c>
      <c r="E23" s="110">
        <v>2.5000000000000001E-3</v>
      </c>
      <c r="F23" s="109">
        <v>1.4790000000000001</v>
      </c>
      <c r="G23" s="108">
        <f t="shared" si="21"/>
        <v>6.7613252197430695E-4</v>
      </c>
      <c r="H23" s="108">
        <f t="shared" si="22"/>
        <v>1.6903313049357674E-3</v>
      </c>
      <c r="I23" s="181">
        <v>7.2999999999999996E-6</v>
      </c>
      <c r="J23" s="105">
        <f>ROUND(G23*1000000,0)</f>
        <v>676</v>
      </c>
      <c r="K23" s="105">
        <f>ROUND(H23*1000000,-1)</f>
        <v>1690</v>
      </c>
      <c r="L23" s="106">
        <f t="shared" ca="1" si="23"/>
        <v>0</v>
      </c>
      <c r="M23" s="132">
        <v>25</v>
      </c>
      <c r="N23" s="318">
        <f t="shared" ca="1" si="24"/>
        <v>0</v>
      </c>
      <c r="O23" s="151"/>
      <c r="P23" s="318">
        <f t="shared" ca="1" si="25"/>
        <v>0</v>
      </c>
      <c r="Q23" s="319"/>
      <c r="R23" s="319">
        <f t="shared" ca="1" si="26"/>
        <v>0</v>
      </c>
      <c r="S23" s="319"/>
      <c r="T23" s="319">
        <f t="shared" ca="1" si="27"/>
        <v>0</v>
      </c>
      <c r="U23" s="319"/>
      <c r="V23" s="319">
        <f t="shared" ca="1" si="28"/>
        <v>0</v>
      </c>
      <c r="W23" s="151"/>
      <c r="X23" s="322">
        <f t="shared" ca="1" si="29"/>
        <v>0</v>
      </c>
      <c r="Y23" s="331" t="str">
        <f t="shared" ca="1" si="30"/>
        <v>&lt; Bgr.</v>
      </c>
      <c r="Z23" s="330" t="str">
        <f t="shared" si="31"/>
        <v>&lt; Bgr.</v>
      </c>
      <c r="AA23" s="330" t="str">
        <f t="shared" ca="1" si="32"/>
        <v>&lt; Bgr.</v>
      </c>
      <c r="AB23" s="330" t="str">
        <f t="shared" si="33"/>
        <v>&lt; Bgr.</v>
      </c>
      <c r="AC23" s="330" t="str">
        <f t="shared" ca="1" si="34"/>
        <v>&lt; Bgr.</v>
      </c>
      <c r="AD23" s="330" t="str">
        <f t="shared" si="35"/>
        <v>&lt; Bgr.</v>
      </c>
      <c r="AE23" s="330" t="str">
        <f t="shared" ca="1" si="36"/>
        <v>&lt; Bgr.</v>
      </c>
      <c r="AF23" s="330" t="str">
        <f t="shared" si="37"/>
        <v>&lt; Bgr.</v>
      </c>
      <c r="AG23" s="330" t="str">
        <f t="shared" ca="1" si="38"/>
        <v>&lt; Bgr.</v>
      </c>
      <c r="AH23" s="153" t="str">
        <f t="shared" si="39"/>
        <v>&lt; Bgr.</v>
      </c>
      <c r="AI23" s="153" t="str">
        <f t="shared" ca="1" si="40"/>
        <v>&lt; Bgr.</v>
      </c>
      <c r="AK23" s="268"/>
      <c r="AL23" s="273">
        <v>31</v>
      </c>
      <c r="AM23" s="274" t="str">
        <f t="shared" ca="1" si="41"/>
        <v>Hg</v>
      </c>
      <c r="AN23" s="268"/>
      <c r="AO23" s="268"/>
      <c r="AP23" s="268"/>
      <c r="AQ23" s="268"/>
      <c r="AR23" s="268"/>
      <c r="AS23" s="268"/>
      <c r="AT23" s="268"/>
      <c r="AU23" s="268"/>
      <c r="AV23" s="268"/>
    </row>
    <row r="24" spans="1:48" hidden="1" outlineLevel="1" thickBot="1" x14ac:dyDescent="0.3">
      <c r="A24" s="172" t="s">
        <v>50</v>
      </c>
      <c r="B24" s="112" t="s">
        <v>139</v>
      </c>
      <c r="C24" s="112" t="s">
        <v>165</v>
      </c>
      <c r="D24" s="171">
        <v>0.01</v>
      </c>
      <c r="E24" s="111">
        <v>0.22500000000000001</v>
      </c>
      <c r="F24" s="109">
        <v>1.5820000000000001</v>
      </c>
      <c r="G24" s="108">
        <f t="shared" si="21"/>
        <v>6.321112515802781E-3</v>
      </c>
      <c r="H24" s="108">
        <f t="shared" si="22"/>
        <v>0.14222503160556257</v>
      </c>
      <c r="I24" s="107">
        <v>2E-3</v>
      </c>
      <c r="J24" s="105">
        <f>ROUND(G24*1000000,-1)</f>
        <v>6320</v>
      </c>
      <c r="K24" s="105">
        <f>ROUND(H24*1000000,-3)</f>
        <v>142000</v>
      </c>
      <c r="L24" s="106">
        <f t="shared" ca="1" si="23"/>
        <v>0</v>
      </c>
      <c r="M24" s="132">
        <v>28</v>
      </c>
      <c r="N24" s="318">
        <f t="shared" ca="1" si="24"/>
        <v>0</v>
      </c>
      <c r="O24" s="105"/>
      <c r="P24" s="318">
        <f t="shared" ca="1" si="25"/>
        <v>0</v>
      </c>
      <c r="Q24" s="319"/>
      <c r="R24" s="319">
        <f t="shared" ca="1" si="26"/>
        <v>0</v>
      </c>
      <c r="S24" s="319"/>
      <c r="T24" s="319">
        <f t="shared" ca="1" si="27"/>
        <v>0</v>
      </c>
      <c r="U24" s="319"/>
      <c r="V24" s="319">
        <f t="shared" ca="1" si="28"/>
        <v>0</v>
      </c>
      <c r="W24" s="105"/>
      <c r="X24" s="132">
        <f t="shared" ca="1" si="29"/>
        <v>0</v>
      </c>
      <c r="Y24" s="331" t="str">
        <f t="shared" ca="1" si="30"/>
        <v>&lt; Bgr.</v>
      </c>
      <c r="Z24" s="330" t="str">
        <f t="shared" si="31"/>
        <v>&lt; Bgr.</v>
      </c>
      <c r="AA24" s="330" t="str">
        <f t="shared" ca="1" si="32"/>
        <v>&lt; Bgr.</v>
      </c>
      <c r="AB24" s="330" t="str">
        <f t="shared" si="33"/>
        <v>&lt; Bgr.</v>
      </c>
      <c r="AC24" s="330" t="str">
        <f t="shared" ca="1" si="34"/>
        <v>&lt; Bgr.</v>
      </c>
      <c r="AD24" s="330" t="str">
        <f t="shared" si="35"/>
        <v>&lt; Bgr.</v>
      </c>
      <c r="AE24" s="330" t="str">
        <f t="shared" ca="1" si="36"/>
        <v>&lt; Bgr.</v>
      </c>
      <c r="AF24" s="330" t="str">
        <f t="shared" si="37"/>
        <v>&lt; Bgr.</v>
      </c>
      <c r="AG24" s="330" t="str">
        <f t="shared" ca="1" si="38"/>
        <v>&lt; Bgr.</v>
      </c>
      <c r="AH24" s="153" t="str">
        <f t="shared" si="39"/>
        <v>&lt; Bgr.</v>
      </c>
      <c r="AI24" s="153" t="str">
        <f t="shared" ca="1" si="40"/>
        <v>&lt; Bgr.</v>
      </c>
      <c r="AK24" s="268"/>
      <c r="AL24" s="273">
        <v>34</v>
      </c>
      <c r="AM24" s="274" t="str">
        <f t="shared" ca="1" si="41"/>
        <v>Mn</v>
      </c>
      <c r="AN24" s="268"/>
      <c r="AO24" s="268"/>
      <c r="AP24" s="268"/>
      <c r="AQ24" s="268"/>
      <c r="AR24" s="268"/>
      <c r="AS24" s="268"/>
      <c r="AT24" s="268"/>
      <c r="AU24" s="268"/>
      <c r="AV24" s="268"/>
    </row>
    <row r="25" spans="1:48" hidden="1" outlineLevel="1" thickBot="1" x14ac:dyDescent="0.3">
      <c r="A25" s="172" t="s">
        <v>45</v>
      </c>
      <c r="B25" s="112" t="s">
        <v>139</v>
      </c>
      <c r="C25" s="112" t="s">
        <v>164</v>
      </c>
      <c r="D25" s="111">
        <v>1E-3</v>
      </c>
      <c r="E25" s="110">
        <v>2.5000000000000001E-3</v>
      </c>
      <c r="F25" s="152">
        <v>2.19</v>
      </c>
      <c r="G25" s="108">
        <f t="shared" si="21"/>
        <v>4.5662100456621009E-4</v>
      </c>
      <c r="H25" s="108">
        <f t="shared" si="22"/>
        <v>1.1415525114155251E-3</v>
      </c>
      <c r="I25" s="181">
        <v>1.2999999999999999E-5</v>
      </c>
      <c r="J25" s="105">
        <f>ROUND(G25*1000000,0)</f>
        <v>457</v>
      </c>
      <c r="K25" s="105">
        <f>ROUND(H25*1000000,0)</f>
        <v>1142</v>
      </c>
      <c r="L25" s="106">
        <f t="shared" ca="1" si="23"/>
        <v>0</v>
      </c>
      <c r="M25" s="132">
        <v>36</v>
      </c>
      <c r="N25" s="318">
        <f t="shared" ca="1" si="24"/>
        <v>0</v>
      </c>
      <c r="O25" s="151"/>
      <c r="P25" s="318">
        <f t="shared" ca="1" si="25"/>
        <v>0</v>
      </c>
      <c r="Q25" s="319"/>
      <c r="R25" s="319">
        <f t="shared" ca="1" si="26"/>
        <v>0</v>
      </c>
      <c r="S25" s="319"/>
      <c r="T25" s="319">
        <f t="shared" ca="1" si="27"/>
        <v>0</v>
      </c>
      <c r="U25" s="319"/>
      <c r="V25" s="319">
        <f t="shared" ca="1" si="28"/>
        <v>0</v>
      </c>
      <c r="W25" s="151"/>
      <c r="X25" s="322">
        <f t="shared" ca="1" si="29"/>
        <v>0</v>
      </c>
      <c r="Y25" s="331" t="str">
        <f t="shared" ca="1" si="30"/>
        <v>&lt; Bgr.</v>
      </c>
      <c r="Z25" s="330" t="str">
        <f t="shared" si="31"/>
        <v>&lt; Bgr.</v>
      </c>
      <c r="AA25" s="330" t="str">
        <f t="shared" ca="1" si="32"/>
        <v>&lt; Bgr.</v>
      </c>
      <c r="AB25" s="330" t="str">
        <f t="shared" si="33"/>
        <v>&lt; Bgr.</v>
      </c>
      <c r="AC25" s="330" t="str">
        <f t="shared" ca="1" si="34"/>
        <v>&lt; Bgr.</v>
      </c>
      <c r="AD25" s="330" t="str">
        <f t="shared" si="35"/>
        <v>&lt; Bgr.</v>
      </c>
      <c r="AE25" s="330" t="str">
        <f t="shared" ca="1" si="36"/>
        <v>&lt; Bgr.</v>
      </c>
      <c r="AF25" s="330" t="str">
        <f t="shared" si="37"/>
        <v>&lt; Bgr.</v>
      </c>
      <c r="AG25" s="330" t="str">
        <f t="shared" ca="1" si="38"/>
        <v>&lt; Bgr.</v>
      </c>
      <c r="AH25" s="153" t="str">
        <f t="shared" si="39"/>
        <v>&lt; Bgr.</v>
      </c>
      <c r="AI25" s="153" t="str">
        <f t="shared" ca="1" si="40"/>
        <v>&lt; Bgr.</v>
      </c>
      <c r="AK25" s="268"/>
      <c r="AL25" s="273">
        <v>42</v>
      </c>
      <c r="AM25" s="274" t="str">
        <f t="shared" ca="1" si="41"/>
        <v>Se</v>
      </c>
      <c r="AN25" s="268"/>
      <c r="AO25" s="268"/>
      <c r="AP25" s="268"/>
      <c r="AQ25" s="268"/>
      <c r="AR25" s="268"/>
      <c r="AS25" s="268"/>
      <c r="AT25" s="268"/>
      <c r="AU25" s="268"/>
      <c r="AV25" s="268"/>
    </row>
    <row r="26" spans="1:48" hidden="1" outlineLevel="1" thickBot="1" x14ac:dyDescent="0.3">
      <c r="A26" s="172" t="s">
        <v>41</v>
      </c>
      <c r="B26" s="112" t="s">
        <v>139</v>
      </c>
      <c r="C26" s="112" t="s">
        <v>163</v>
      </c>
      <c r="D26" s="111">
        <v>1E-3</v>
      </c>
      <c r="E26" s="110">
        <v>2.5000000000000001E-3</v>
      </c>
      <c r="F26" s="152">
        <v>1.2350000000000001</v>
      </c>
      <c r="G26" s="108">
        <f t="shared" si="21"/>
        <v>8.0971659919028337E-4</v>
      </c>
      <c r="H26" s="108">
        <f t="shared" si="22"/>
        <v>2.0242914979757085E-3</v>
      </c>
      <c r="I26" s="181">
        <v>2.8999999999999997E-5</v>
      </c>
      <c r="J26" s="105">
        <f>ROUND(G26*1000000,0)</f>
        <v>810</v>
      </c>
      <c r="K26" s="105">
        <f>ROUND(H26*1000000,0)</f>
        <v>2024</v>
      </c>
      <c r="L26" s="106">
        <f t="shared" ca="1" si="23"/>
        <v>0</v>
      </c>
      <c r="M26" s="132">
        <v>39</v>
      </c>
      <c r="N26" s="318">
        <f t="shared" ca="1" si="24"/>
        <v>0</v>
      </c>
      <c r="O26" s="151"/>
      <c r="P26" s="318">
        <f t="shared" ca="1" si="25"/>
        <v>0</v>
      </c>
      <c r="Q26" s="319"/>
      <c r="R26" s="319">
        <f t="shared" ca="1" si="26"/>
        <v>0</v>
      </c>
      <c r="S26" s="319"/>
      <c r="T26" s="319">
        <f t="shared" ca="1" si="27"/>
        <v>0</v>
      </c>
      <c r="U26" s="319"/>
      <c r="V26" s="319">
        <f t="shared" ca="1" si="28"/>
        <v>0</v>
      </c>
      <c r="W26" s="151"/>
      <c r="X26" s="322">
        <f t="shared" ca="1" si="29"/>
        <v>0</v>
      </c>
      <c r="Y26" s="331" t="str">
        <f t="shared" ca="1" si="30"/>
        <v>&lt; Bgr.</v>
      </c>
      <c r="Z26" s="330" t="str">
        <f t="shared" si="31"/>
        <v>&lt; Bgr.</v>
      </c>
      <c r="AA26" s="330" t="str">
        <f t="shared" ca="1" si="32"/>
        <v>&lt; Bgr.</v>
      </c>
      <c r="AB26" s="330" t="str">
        <f t="shared" si="33"/>
        <v>&lt; Bgr.</v>
      </c>
      <c r="AC26" s="330" t="str">
        <f t="shared" ca="1" si="34"/>
        <v>&lt; Bgr.</v>
      </c>
      <c r="AD26" s="330" t="str">
        <f t="shared" si="35"/>
        <v>&lt; Bgr.</v>
      </c>
      <c r="AE26" s="330" t="str">
        <f t="shared" ca="1" si="36"/>
        <v>&lt; Bgr.</v>
      </c>
      <c r="AF26" s="330" t="str">
        <f t="shared" si="37"/>
        <v>&lt; Bgr.</v>
      </c>
      <c r="AG26" s="330" t="str">
        <f t="shared" ca="1" si="38"/>
        <v>&lt; Bgr.</v>
      </c>
      <c r="AH26" s="153" t="str">
        <f t="shared" si="39"/>
        <v>&lt; Bgr.</v>
      </c>
      <c r="AI26" s="153" t="str">
        <f t="shared" ca="1" si="40"/>
        <v>&lt; Bgr.</v>
      </c>
      <c r="AK26" s="268"/>
      <c r="AL26" s="273">
        <v>46</v>
      </c>
      <c r="AM26" s="274" t="str">
        <f t="shared" ca="1" si="41"/>
        <v>Tl</v>
      </c>
      <c r="AN26" s="268"/>
      <c r="AO26" s="268"/>
      <c r="AP26" s="268"/>
      <c r="AQ26" s="268"/>
      <c r="AR26" s="268"/>
      <c r="AS26" s="268"/>
      <c r="AT26" s="268"/>
      <c r="AU26" s="268"/>
      <c r="AV26" s="268"/>
    </row>
    <row r="27" spans="1:48" hidden="1" outlineLevel="1" thickBot="1" x14ac:dyDescent="0.3">
      <c r="A27" s="172" t="s">
        <v>29</v>
      </c>
      <c r="B27" s="112" t="s">
        <v>139</v>
      </c>
      <c r="C27" s="112" t="s">
        <v>126</v>
      </c>
      <c r="D27" s="111">
        <v>0.01</v>
      </c>
      <c r="E27" s="171">
        <v>0.25</v>
      </c>
      <c r="F27" s="152">
        <v>2.4700000000000002</v>
      </c>
      <c r="G27" s="108">
        <f t="shared" si="21"/>
        <v>4.048582995951417E-3</v>
      </c>
      <c r="H27" s="108">
        <f t="shared" si="22"/>
        <v>0.10121457489878542</v>
      </c>
      <c r="I27" s="107" t="s">
        <v>138</v>
      </c>
      <c r="J27" s="105">
        <f>ROUND(G27*1000000,-1)</f>
        <v>4050</v>
      </c>
      <c r="K27" s="105">
        <f>ROUND(H27*1000000,-3)</f>
        <v>101000</v>
      </c>
      <c r="L27" s="106">
        <f t="shared" ca="1" si="23"/>
        <v>0</v>
      </c>
      <c r="M27" s="132">
        <v>41</v>
      </c>
      <c r="N27" s="318">
        <f t="shared" ca="1" si="24"/>
        <v>0</v>
      </c>
      <c r="O27" s="105"/>
      <c r="P27" s="318">
        <f t="shared" ca="1" si="25"/>
        <v>0</v>
      </c>
      <c r="Q27" s="319"/>
      <c r="R27" s="319">
        <f t="shared" ca="1" si="26"/>
        <v>0</v>
      </c>
      <c r="S27" s="319"/>
      <c r="T27" s="319">
        <f t="shared" ca="1" si="27"/>
        <v>0</v>
      </c>
      <c r="U27" s="319"/>
      <c r="V27" s="319">
        <f t="shared" ca="1" si="28"/>
        <v>0</v>
      </c>
      <c r="W27" s="105"/>
      <c r="X27" s="132">
        <f t="shared" ca="1" si="29"/>
        <v>0</v>
      </c>
      <c r="Y27" s="331" t="str">
        <f t="shared" ca="1" si="30"/>
        <v>&lt; Bgr.</v>
      </c>
      <c r="Z27" s="330" t="str">
        <f t="shared" si="31"/>
        <v>&lt; Bgr.</v>
      </c>
      <c r="AA27" s="330" t="str">
        <f t="shared" ca="1" si="32"/>
        <v>&lt; Bgr.</v>
      </c>
      <c r="AB27" s="330" t="str">
        <f t="shared" si="33"/>
        <v>&lt; Bgr.</v>
      </c>
      <c r="AC27" s="330" t="str">
        <f t="shared" ca="1" si="34"/>
        <v>&lt; Bgr.</v>
      </c>
      <c r="AD27" s="330" t="str">
        <f t="shared" si="35"/>
        <v>&lt; Bgr.</v>
      </c>
      <c r="AE27" s="330" t="str">
        <f t="shared" ca="1" si="36"/>
        <v>&lt; Bgr.</v>
      </c>
      <c r="AF27" s="330" t="str">
        <f t="shared" si="37"/>
        <v>&lt; Bgr.</v>
      </c>
      <c r="AG27" s="330" t="str">
        <f t="shared" ca="1" si="38"/>
        <v>&lt; Bgr.</v>
      </c>
      <c r="AH27" s="153" t="str">
        <f t="shared" si="39"/>
        <v>&lt; Bgr.</v>
      </c>
      <c r="AI27" s="153" t="str">
        <f t="shared" ca="1" si="40"/>
        <v>&lt; Bgr.</v>
      </c>
      <c r="AK27" s="268"/>
      <c r="AL27" s="273">
        <v>48</v>
      </c>
      <c r="AM27" s="274" t="str">
        <f t="shared" ca="1" si="41"/>
        <v>Zn</v>
      </c>
      <c r="AN27" s="268"/>
      <c r="AO27" s="268"/>
      <c r="AP27" s="268"/>
      <c r="AQ27" s="268"/>
      <c r="AR27" s="268"/>
      <c r="AS27" s="268"/>
      <c r="AT27" s="268"/>
      <c r="AU27" s="268"/>
      <c r="AV27" s="268"/>
    </row>
    <row r="28" spans="1:48" hidden="1" outlineLevel="1" thickBot="1" x14ac:dyDescent="0.35">
      <c r="A28" s="182" t="s">
        <v>162</v>
      </c>
      <c r="G28" s="144"/>
      <c r="H28" s="144"/>
      <c r="I28" s="73"/>
      <c r="J28" s="73"/>
      <c r="K28" s="73"/>
      <c r="L28" s="86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323"/>
      <c r="Y28" s="333">
        <f ca="1">SUM(Y19:Y27)</f>
        <v>0</v>
      </c>
      <c r="Z28" s="334">
        <f t="shared" ref="Z28:AI28" si="42">SUM(Z19:Z27)</f>
        <v>0</v>
      </c>
      <c r="AA28" s="334">
        <f t="shared" ca="1" si="42"/>
        <v>0</v>
      </c>
      <c r="AB28" s="334">
        <f t="shared" si="42"/>
        <v>0</v>
      </c>
      <c r="AC28" s="334">
        <f t="shared" ca="1" si="42"/>
        <v>0</v>
      </c>
      <c r="AD28" s="334">
        <f t="shared" si="42"/>
        <v>0</v>
      </c>
      <c r="AE28" s="334">
        <f t="shared" ca="1" si="42"/>
        <v>0</v>
      </c>
      <c r="AF28" s="334">
        <f t="shared" si="42"/>
        <v>0</v>
      </c>
      <c r="AG28" s="334">
        <f t="shared" ca="1" si="42"/>
        <v>0</v>
      </c>
      <c r="AH28" s="146">
        <f t="shared" si="42"/>
        <v>0</v>
      </c>
      <c r="AI28" s="146">
        <f t="shared" ca="1" si="42"/>
        <v>0</v>
      </c>
      <c r="AK28" s="268"/>
      <c r="AL28" s="273"/>
      <c r="AM28" s="274"/>
      <c r="AN28" s="268"/>
      <c r="AO28" s="268"/>
      <c r="AP28" s="268"/>
      <c r="AQ28" s="268"/>
      <c r="AR28" s="268"/>
      <c r="AS28" s="268"/>
      <c r="AT28" s="268"/>
      <c r="AU28" s="268"/>
      <c r="AV28" s="268"/>
    </row>
    <row r="29" spans="1:48" ht="15.6" hidden="1" outlineLevel="1" x14ac:dyDescent="0.25">
      <c r="A29" s="170"/>
      <c r="B29" s="169"/>
      <c r="C29" s="168"/>
      <c r="D29" s="168"/>
      <c r="E29" s="168"/>
      <c r="F29" s="168"/>
      <c r="G29" s="168"/>
      <c r="H29" s="168"/>
      <c r="I29" s="166"/>
      <c r="J29" s="166"/>
      <c r="K29" s="166"/>
      <c r="L29" s="165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  <c r="Z29" s="163"/>
      <c r="AA29" s="163"/>
      <c r="AB29" s="163"/>
      <c r="AC29" s="163"/>
      <c r="AD29" s="163"/>
      <c r="AE29" s="163"/>
      <c r="AF29" s="163"/>
      <c r="AG29" s="163"/>
      <c r="AH29" s="179"/>
      <c r="AI29" s="179"/>
      <c r="AK29" s="268"/>
      <c r="AL29" s="273"/>
      <c r="AM29" s="274"/>
      <c r="AN29" s="268"/>
      <c r="AO29" s="268"/>
      <c r="AP29" s="268"/>
      <c r="AQ29" s="268"/>
      <c r="AR29" s="268"/>
      <c r="AS29" s="268"/>
      <c r="AT29" s="268"/>
      <c r="AU29" s="268"/>
      <c r="AV29" s="268"/>
    </row>
    <row r="30" spans="1:48" ht="16.2" hidden="1" outlineLevel="1" thickBot="1" x14ac:dyDescent="0.3">
      <c r="A30" s="162" t="s">
        <v>154</v>
      </c>
      <c r="B30" s="161"/>
      <c r="C30" s="160"/>
      <c r="D30" s="160"/>
      <c r="E30" s="160"/>
      <c r="F30" s="160"/>
      <c r="G30" s="160"/>
      <c r="H30" s="160"/>
      <c r="I30" s="158"/>
      <c r="J30" s="158"/>
      <c r="K30" s="158"/>
      <c r="L30" s="157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56"/>
      <c r="Z30" s="156"/>
      <c r="AA30" s="156"/>
      <c r="AB30" s="156"/>
      <c r="AC30" s="156"/>
      <c r="AD30" s="156"/>
      <c r="AE30" s="156"/>
      <c r="AF30" s="156"/>
      <c r="AG30" s="156"/>
      <c r="AH30" s="178"/>
      <c r="AI30" s="178"/>
      <c r="AK30" s="268"/>
      <c r="AL30" s="273"/>
      <c r="AM30" s="274"/>
      <c r="AN30" s="268"/>
      <c r="AO30" s="268"/>
      <c r="AP30" s="268"/>
      <c r="AQ30" s="268"/>
      <c r="AR30" s="268"/>
      <c r="AS30" s="268"/>
      <c r="AT30" s="268"/>
      <c r="AU30" s="268"/>
      <c r="AV30" s="268"/>
    </row>
    <row r="31" spans="1:48" hidden="1" outlineLevel="1" thickBot="1" x14ac:dyDescent="0.3">
      <c r="A31" s="172" t="s">
        <v>63</v>
      </c>
      <c r="B31" s="112" t="s">
        <v>154</v>
      </c>
      <c r="C31" s="112" t="s">
        <v>362</v>
      </c>
      <c r="D31" s="180" t="s">
        <v>94</v>
      </c>
      <c r="E31" s="111">
        <v>1E-3</v>
      </c>
      <c r="F31" s="109">
        <v>6.0019999999999998</v>
      </c>
      <c r="G31" s="180" t="s">
        <v>94</v>
      </c>
      <c r="H31" s="108">
        <f t="shared" ref="H31:H39" si="43">IF(AND(ISNUMBER(D31),D31&gt;0.0000001),D31/F31,E31/F31)</f>
        <v>1.6661112962345885E-4</v>
      </c>
      <c r="I31" s="181">
        <v>0</v>
      </c>
      <c r="J31" s="180" t="s">
        <v>94</v>
      </c>
      <c r="K31" s="105">
        <f>ROUND(H31*1000000,0)</f>
        <v>167</v>
      </c>
      <c r="L31" s="106">
        <f t="shared" ref="L31:L39" ca="1" si="44">INDIRECT("für_Einstufung!A"&amp;M31)</f>
        <v>0</v>
      </c>
      <c r="M31" s="132">
        <v>13</v>
      </c>
      <c r="N31" s="318">
        <f ca="1">IF(OR(ISNUMBER(INDIRECT("für_Einstufung!"&amp;AM$1&amp;$AL31)),INDIRECT("für_Einstufung!"&amp;AM$1&amp;$AL31)="n.b."),INDIRECT("für_Einstufung!"&amp;AM$1&amp;$AL31),MID(INDIRECT("für_Einstufung!"&amp;AM$1&amp;$AL31),1,20)*1)</f>
        <v>0</v>
      </c>
      <c r="O31" s="319"/>
      <c r="P31" s="319">
        <f t="shared" ref="P31:P39" ca="1" si="45">IF(OR(ISNUMBER(INDIRECT("für_Einstufung!"&amp;AO$1&amp;$AL31)),INDIRECT("für_Einstufung!"&amp;AO$1&amp;$AL31)="n.b."),INDIRECT("für_Einstufung!"&amp;AO$1&amp;$AL31),MID(INDIRECT("für_Einstufung!"&amp;AO$1&amp;$AL31),2,20)*1)</f>
        <v>0</v>
      </c>
      <c r="Q31" s="319"/>
      <c r="R31" s="319">
        <f t="shared" ref="R31:R39" ca="1" si="46">IF(OR(ISNUMBER(INDIRECT("für_Einstufung!"&amp;AQ$1&amp;$AL31)),INDIRECT("für_Einstufung!"&amp;AQ$1&amp;$AL31)="n.b."),INDIRECT("für_Einstufung!"&amp;AQ$1&amp;$AL31),MID(INDIRECT("für_Einstufung!"&amp;AQ$1&amp;$AL31),2,20)*1)</f>
        <v>0</v>
      </c>
      <c r="S31" s="319"/>
      <c r="T31" s="319">
        <f t="shared" ref="T31:T39" ca="1" si="47">IF(OR(ISNUMBER(INDIRECT("für_Einstufung!"&amp;AS$1&amp;$AL31)),INDIRECT("für_Einstufung!"&amp;AS$1&amp;$AL31)="n.b."),INDIRECT("für_Einstufung!"&amp;AS$1&amp;$AL31),MID(INDIRECT("für_Einstufung!"&amp;AS$1&amp;$AL31),2,20)*1)</f>
        <v>0</v>
      </c>
      <c r="U31" s="319"/>
      <c r="V31" s="319">
        <f t="shared" ref="V31:V39" ca="1" si="48">IF(OR(ISNUMBER(INDIRECT("für_Einstufung!"&amp;AU$1&amp;$AL31)),INDIRECT("für_Einstufung!"&amp;AU$1&amp;$AL31)="n.b."),INDIRECT("für_Einstufung!"&amp;AU$1&amp;$AL31),MID(INDIRECT("für_Einstufung!"&amp;AU$1&amp;$AL31),2,20)*1)</f>
        <v>0</v>
      </c>
      <c r="W31" s="151"/>
      <c r="X31" s="322">
        <f t="shared" ref="X31:X39" ca="1" si="49">IF(OR(ISNUMBER(INDIRECT("für_Einstufung!"&amp;AV$1&amp;$AL31)),INDIRECT("für_Einstufung!"&amp;AV$1&amp;$AL31)="n.b."),INDIRECT("für_Einstufung!"&amp;AV$1&amp;$AL31),MID(INDIRECT("für_Einstufung!"&amp;AV$1&amp;$AL31),2,20)*1)</f>
        <v>0</v>
      </c>
      <c r="Y31" s="331">
        <f t="shared" ref="Y31:Y39" ca="1" si="50">IF(N31="n.b.","n.b.",N31*0.000001/$H31)</f>
        <v>0</v>
      </c>
      <c r="Z31" s="330">
        <f t="shared" ref="Z31:Z39" si="51">IF(O31="n.b.","n.b.",O31*0.000001/$H31)</f>
        <v>0</v>
      </c>
      <c r="AA31" s="330">
        <f t="shared" ref="AA31:AA39" ca="1" si="52">IF(P31="n.b.","n.b.",P31*0.000001/$H31)</f>
        <v>0</v>
      </c>
      <c r="AB31" s="330">
        <f t="shared" ref="AB31:AB39" si="53">IF(Q31="n.b.","n.b.",Q31*0.000001/$H31)</f>
        <v>0</v>
      </c>
      <c r="AC31" s="330">
        <f t="shared" ref="AC31:AC39" ca="1" si="54">IF(R31="n.b.","n.b.",R31*0.000001/$H31)</f>
        <v>0</v>
      </c>
      <c r="AD31" s="330">
        <f t="shared" ref="AD31:AD39" si="55">IF(S31="n.b.","n.b.",S31*0.000001/$H31)</f>
        <v>0</v>
      </c>
      <c r="AE31" s="330">
        <f t="shared" ref="AE31:AE39" ca="1" si="56">IF(T31="n.b.","n.b.",T31*0.000001/$H31)</f>
        <v>0</v>
      </c>
      <c r="AF31" s="330">
        <f t="shared" ref="AF31:AF39" si="57">IF(U31="n.b.","n.b.",U31*0.000001/$H31)</f>
        <v>0</v>
      </c>
      <c r="AG31" s="330">
        <f t="shared" ref="AG31:AG39" ca="1" si="58">IF(V31="n.b.","n.b.",V31*0.000001/$H31)</f>
        <v>0</v>
      </c>
      <c r="AH31" s="153">
        <f t="shared" ref="AH31:AH39" si="59">IF(W31="n.b.","n.b.",W31*0.000001/$H31)</f>
        <v>0</v>
      </c>
      <c r="AI31" s="153">
        <f t="shared" ref="AI31:AI39" ca="1" si="60">IF(X31="n.b.","n.b.",X31*0.000001/$H31)</f>
        <v>0</v>
      </c>
      <c r="AK31" s="268"/>
      <c r="AL31" s="273">
        <v>18</v>
      </c>
      <c r="AM31" s="274" t="str">
        <f t="shared" ref="AM31:AM39" ca="1" si="61">INDIRECT("für_Einstufung!ai$"&amp;AL31)</f>
        <v>As</v>
      </c>
      <c r="AN31" s="268"/>
      <c r="AO31" s="268"/>
      <c r="AP31" s="268"/>
      <c r="AQ31" s="268"/>
      <c r="AR31" s="268"/>
      <c r="AS31" s="268"/>
      <c r="AT31" s="268"/>
      <c r="AU31" s="268"/>
      <c r="AV31" s="268"/>
    </row>
    <row r="32" spans="1:48" hidden="1" outlineLevel="1" thickBot="1" x14ac:dyDescent="0.3">
      <c r="A32" s="172" t="s">
        <v>60</v>
      </c>
      <c r="B32" s="112" t="s">
        <v>154</v>
      </c>
      <c r="C32" s="112" t="s">
        <v>364</v>
      </c>
      <c r="D32" s="184" t="s">
        <v>94</v>
      </c>
      <c r="E32" s="111">
        <v>1E-3</v>
      </c>
      <c r="F32" s="109">
        <v>1</v>
      </c>
      <c r="G32" s="184" t="s">
        <v>94</v>
      </c>
      <c r="H32" s="108">
        <f t="shared" si="43"/>
        <v>1E-3</v>
      </c>
      <c r="I32" s="181">
        <v>2.3E-6</v>
      </c>
      <c r="J32" s="184" t="s">
        <v>94</v>
      </c>
      <c r="K32" s="105">
        <f>ROUND(H32*1000000,0)</f>
        <v>1000</v>
      </c>
      <c r="L32" s="106">
        <f t="shared" ca="1" si="44"/>
        <v>0</v>
      </c>
      <c r="M32" s="132">
        <v>16</v>
      </c>
      <c r="N32" s="318">
        <f t="shared" ref="N32:N39" ca="1" si="62">IF(OR(ISNUMBER(INDIRECT("für_Einstufung!"&amp;AM$1&amp;$AL32)),INDIRECT("für_Einstufung!"&amp;AM$1&amp;$AL32)="n.b."),INDIRECT("für_Einstufung!"&amp;AM$1&amp;$AL32),MID(INDIRECT("für_Einstufung!"&amp;AM$1&amp;$AL32),2,20)*1)</f>
        <v>0</v>
      </c>
      <c r="O32" s="319"/>
      <c r="P32" s="319">
        <f t="shared" ca="1" si="45"/>
        <v>0</v>
      </c>
      <c r="Q32" s="319"/>
      <c r="R32" s="319">
        <f t="shared" ca="1" si="46"/>
        <v>0</v>
      </c>
      <c r="S32" s="319"/>
      <c r="T32" s="319">
        <f t="shared" ca="1" si="47"/>
        <v>0</v>
      </c>
      <c r="U32" s="319"/>
      <c r="V32" s="319">
        <f t="shared" ca="1" si="48"/>
        <v>0</v>
      </c>
      <c r="W32" s="151"/>
      <c r="X32" s="322">
        <f t="shared" ca="1" si="49"/>
        <v>0</v>
      </c>
      <c r="Y32" s="331">
        <f t="shared" ca="1" si="50"/>
        <v>0</v>
      </c>
      <c r="Z32" s="330">
        <f t="shared" si="51"/>
        <v>0</v>
      </c>
      <c r="AA32" s="330">
        <f t="shared" ca="1" si="52"/>
        <v>0</v>
      </c>
      <c r="AB32" s="330">
        <f t="shared" si="53"/>
        <v>0</v>
      </c>
      <c r="AC32" s="330">
        <f t="shared" ca="1" si="54"/>
        <v>0</v>
      </c>
      <c r="AD32" s="330">
        <f t="shared" si="55"/>
        <v>0</v>
      </c>
      <c r="AE32" s="330">
        <f t="shared" ca="1" si="56"/>
        <v>0</v>
      </c>
      <c r="AF32" s="330">
        <f t="shared" si="57"/>
        <v>0</v>
      </c>
      <c r="AG32" s="330">
        <f t="shared" ca="1" si="58"/>
        <v>0</v>
      </c>
      <c r="AH32" s="153">
        <f t="shared" si="59"/>
        <v>0</v>
      </c>
      <c r="AI32" s="153">
        <f t="shared" ca="1" si="60"/>
        <v>0</v>
      </c>
      <c r="AK32" s="268"/>
      <c r="AL32" s="273">
        <v>21</v>
      </c>
      <c r="AM32" s="274" t="str">
        <f t="shared" ca="1" si="61"/>
        <v>Be</v>
      </c>
      <c r="AN32" s="268"/>
      <c r="AO32" s="268"/>
      <c r="AP32" s="268"/>
      <c r="AQ32" s="268"/>
      <c r="AR32" s="268"/>
      <c r="AS32" s="268"/>
      <c r="AT32" s="268"/>
      <c r="AU32" s="268"/>
      <c r="AV32" s="268"/>
    </row>
    <row r="33" spans="1:48" hidden="1" outlineLevel="1" thickBot="1" x14ac:dyDescent="0.3">
      <c r="A33" s="172" t="s">
        <v>58</v>
      </c>
      <c r="B33" s="112" t="s">
        <v>156</v>
      </c>
      <c r="C33" s="112" t="s">
        <v>161</v>
      </c>
      <c r="D33" s="180" t="s">
        <v>94</v>
      </c>
      <c r="E33" s="111">
        <v>1E-3</v>
      </c>
      <c r="F33" s="109">
        <v>1.855</v>
      </c>
      <c r="G33" s="180" t="s">
        <v>94</v>
      </c>
      <c r="H33" s="108">
        <f t="shared" si="43"/>
        <v>5.3908355795148253E-4</v>
      </c>
      <c r="I33" s="181">
        <v>1.4E-5</v>
      </c>
      <c r="J33" s="180" t="s">
        <v>94</v>
      </c>
      <c r="K33" s="105">
        <f>ROUND(H33*1000000,0)</f>
        <v>539</v>
      </c>
      <c r="L33" s="106">
        <f t="shared" ca="1" si="44"/>
        <v>0</v>
      </c>
      <c r="M33" s="132">
        <v>18</v>
      </c>
      <c r="N33" s="318">
        <f t="shared" ca="1" si="62"/>
        <v>0</v>
      </c>
      <c r="O33" s="319"/>
      <c r="P33" s="319">
        <f t="shared" ca="1" si="45"/>
        <v>0</v>
      </c>
      <c r="Q33" s="319"/>
      <c r="R33" s="319">
        <f t="shared" ca="1" si="46"/>
        <v>0</v>
      </c>
      <c r="S33" s="319"/>
      <c r="T33" s="319">
        <f t="shared" ca="1" si="47"/>
        <v>0</v>
      </c>
      <c r="U33" s="319"/>
      <c r="V33" s="319">
        <f t="shared" ca="1" si="48"/>
        <v>0</v>
      </c>
      <c r="W33" s="105"/>
      <c r="X33" s="322">
        <f t="shared" ca="1" si="49"/>
        <v>0</v>
      </c>
      <c r="Y33" s="331">
        <f t="shared" ca="1" si="50"/>
        <v>0</v>
      </c>
      <c r="Z33" s="330">
        <f t="shared" si="51"/>
        <v>0</v>
      </c>
      <c r="AA33" s="330">
        <f t="shared" ca="1" si="52"/>
        <v>0</v>
      </c>
      <c r="AB33" s="330">
        <f t="shared" si="53"/>
        <v>0</v>
      </c>
      <c r="AC33" s="330">
        <f t="shared" ca="1" si="54"/>
        <v>0</v>
      </c>
      <c r="AD33" s="330">
        <f t="shared" si="55"/>
        <v>0</v>
      </c>
      <c r="AE33" s="330">
        <f t="shared" ca="1" si="56"/>
        <v>0</v>
      </c>
      <c r="AF33" s="330">
        <f t="shared" si="57"/>
        <v>0</v>
      </c>
      <c r="AG33" s="330">
        <f t="shared" ca="1" si="58"/>
        <v>0</v>
      </c>
      <c r="AH33" s="153">
        <f t="shared" si="59"/>
        <v>0</v>
      </c>
      <c r="AI33" s="153">
        <f t="shared" ca="1" si="60"/>
        <v>0</v>
      </c>
      <c r="AK33" s="268"/>
      <c r="AL33" s="273">
        <v>24</v>
      </c>
      <c r="AM33" s="274" t="str">
        <f t="shared" ca="1" si="61"/>
        <v>Cd</v>
      </c>
      <c r="AN33" s="268"/>
      <c r="AO33" s="268"/>
      <c r="AP33" s="268"/>
      <c r="AQ33" s="268"/>
      <c r="AR33" s="268"/>
      <c r="AS33" s="268"/>
      <c r="AT33" s="268"/>
      <c r="AU33" s="268"/>
      <c r="AV33" s="268"/>
    </row>
    <row r="34" spans="1:48" hidden="1" outlineLevel="1" thickBot="1" x14ac:dyDescent="0.3">
      <c r="A34" s="172" t="s">
        <v>57</v>
      </c>
      <c r="B34" s="112" t="s">
        <v>154</v>
      </c>
      <c r="C34" s="112" t="s">
        <v>160</v>
      </c>
      <c r="D34" s="184" t="s">
        <v>94</v>
      </c>
      <c r="E34" s="111">
        <v>1E-3</v>
      </c>
      <c r="F34" s="109">
        <v>3.1040000000000001</v>
      </c>
      <c r="G34" s="184" t="s">
        <v>94</v>
      </c>
      <c r="H34" s="108">
        <f t="shared" si="43"/>
        <v>3.2216494845360824E-4</v>
      </c>
      <c r="I34" s="181">
        <v>9.1000000000000003E-5</v>
      </c>
      <c r="J34" s="184" t="s">
        <v>94</v>
      </c>
      <c r="K34" s="105">
        <f>ROUND(H34*1000000,0)</f>
        <v>322</v>
      </c>
      <c r="L34" s="106">
        <f t="shared" ca="1" si="44"/>
        <v>0</v>
      </c>
      <c r="M34" s="132">
        <v>19</v>
      </c>
      <c r="N34" s="318">
        <f t="shared" ca="1" si="62"/>
        <v>0</v>
      </c>
      <c r="O34" s="319"/>
      <c r="P34" s="319">
        <f t="shared" ca="1" si="45"/>
        <v>0</v>
      </c>
      <c r="Q34" s="319"/>
      <c r="R34" s="319">
        <f t="shared" ca="1" si="46"/>
        <v>0</v>
      </c>
      <c r="S34" s="319"/>
      <c r="T34" s="319">
        <f t="shared" ca="1" si="47"/>
        <v>0</v>
      </c>
      <c r="U34" s="319"/>
      <c r="V34" s="319">
        <f t="shared" ca="1" si="48"/>
        <v>0</v>
      </c>
      <c r="W34" s="105"/>
      <c r="X34" s="132">
        <f t="shared" ca="1" si="49"/>
        <v>0</v>
      </c>
      <c r="Y34" s="331">
        <f t="shared" ca="1" si="50"/>
        <v>0</v>
      </c>
      <c r="Z34" s="330">
        <f t="shared" si="51"/>
        <v>0</v>
      </c>
      <c r="AA34" s="330">
        <f t="shared" ca="1" si="52"/>
        <v>0</v>
      </c>
      <c r="AB34" s="330">
        <f t="shared" si="53"/>
        <v>0</v>
      </c>
      <c r="AC34" s="330">
        <f t="shared" ca="1" si="54"/>
        <v>0</v>
      </c>
      <c r="AD34" s="330">
        <f t="shared" si="55"/>
        <v>0</v>
      </c>
      <c r="AE34" s="330">
        <f t="shared" ca="1" si="56"/>
        <v>0</v>
      </c>
      <c r="AF34" s="330">
        <f t="shared" si="57"/>
        <v>0</v>
      </c>
      <c r="AG34" s="330">
        <f t="shared" ca="1" si="58"/>
        <v>0</v>
      </c>
      <c r="AH34" s="153">
        <f t="shared" si="59"/>
        <v>0</v>
      </c>
      <c r="AI34" s="153">
        <f t="shared" ca="1" si="60"/>
        <v>0</v>
      </c>
      <c r="AK34" s="268"/>
      <c r="AL34" s="273">
        <v>25</v>
      </c>
      <c r="AM34" s="274" t="str">
        <f t="shared" ca="1" si="61"/>
        <v>Co</v>
      </c>
      <c r="AN34" s="268"/>
      <c r="AO34" s="268"/>
      <c r="AP34" s="268"/>
      <c r="AQ34" s="268"/>
      <c r="AR34" s="268"/>
      <c r="AS34" s="268"/>
      <c r="AT34" s="268"/>
      <c r="AU34" s="268"/>
      <c r="AV34" s="268"/>
    </row>
    <row r="35" spans="1:48" hidden="1" outlineLevel="1" thickBot="1" x14ac:dyDescent="0.3">
      <c r="A35" s="172" t="s">
        <v>159</v>
      </c>
      <c r="B35" s="112" t="s">
        <v>154</v>
      </c>
      <c r="C35" s="112" t="s">
        <v>363</v>
      </c>
      <c r="D35" s="180" t="s">
        <v>94</v>
      </c>
      <c r="E35" s="111">
        <v>1E-3</v>
      </c>
      <c r="F35" s="109">
        <v>1</v>
      </c>
      <c r="G35" s="180" t="s">
        <v>94</v>
      </c>
      <c r="H35" s="108">
        <f t="shared" si="43"/>
        <v>1E-3</v>
      </c>
      <c r="I35" s="181">
        <v>8.0000000000000007E-7</v>
      </c>
      <c r="J35" s="180" t="s">
        <v>94</v>
      </c>
      <c r="K35" s="105">
        <f>ROUND(H35*1000000,0)</f>
        <v>1000</v>
      </c>
      <c r="L35" s="106">
        <f t="shared" ca="1" si="44"/>
        <v>0</v>
      </c>
      <c r="M35" s="132">
        <v>21</v>
      </c>
      <c r="N35" s="318">
        <f t="shared" ca="1" si="62"/>
        <v>0</v>
      </c>
      <c r="O35" s="319"/>
      <c r="P35" s="319">
        <f t="shared" ca="1" si="45"/>
        <v>0</v>
      </c>
      <c r="Q35" s="319"/>
      <c r="R35" s="319">
        <f t="shared" ca="1" si="46"/>
        <v>0</v>
      </c>
      <c r="S35" s="319"/>
      <c r="T35" s="319">
        <f t="shared" ca="1" si="47"/>
        <v>0</v>
      </c>
      <c r="U35" s="319"/>
      <c r="V35" s="319">
        <f t="shared" ca="1" si="48"/>
        <v>0</v>
      </c>
      <c r="W35" s="151"/>
      <c r="X35" s="322">
        <f t="shared" ca="1" si="49"/>
        <v>0</v>
      </c>
      <c r="Y35" s="331">
        <f t="shared" ca="1" si="50"/>
        <v>0</v>
      </c>
      <c r="Z35" s="330">
        <f t="shared" si="51"/>
        <v>0</v>
      </c>
      <c r="AA35" s="330">
        <f t="shared" ca="1" si="52"/>
        <v>0</v>
      </c>
      <c r="AB35" s="330">
        <f t="shared" si="53"/>
        <v>0</v>
      </c>
      <c r="AC35" s="330">
        <f t="shared" ca="1" si="54"/>
        <v>0</v>
      </c>
      <c r="AD35" s="330">
        <f t="shared" si="55"/>
        <v>0</v>
      </c>
      <c r="AE35" s="330">
        <f t="shared" ca="1" si="56"/>
        <v>0</v>
      </c>
      <c r="AF35" s="330">
        <f t="shared" si="57"/>
        <v>0</v>
      </c>
      <c r="AG35" s="330">
        <f t="shared" ca="1" si="58"/>
        <v>0</v>
      </c>
      <c r="AH35" s="153">
        <f t="shared" si="59"/>
        <v>0</v>
      </c>
      <c r="AI35" s="153">
        <f t="shared" ca="1" si="60"/>
        <v>0</v>
      </c>
      <c r="AK35" s="268"/>
      <c r="AL35" s="273">
        <v>27</v>
      </c>
      <c r="AM35" s="274" t="str">
        <f t="shared" ca="1" si="61"/>
        <v>Cr(VI)</v>
      </c>
      <c r="AN35" s="268"/>
      <c r="AO35" s="268"/>
      <c r="AP35" s="268"/>
      <c r="AQ35" s="268"/>
      <c r="AR35" s="268"/>
      <c r="AS35" s="268"/>
      <c r="AT35" s="268"/>
      <c r="AU35" s="268"/>
      <c r="AV35" s="268"/>
    </row>
    <row r="36" spans="1:48" hidden="1" outlineLevel="1" thickBot="1" x14ac:dyDescent="0.3">
      <c r="A36" s="172" t="s">
        <v>49</v>
      </c>
      <c r="B36" s="112" t="s">
        <v>154</v>
      </c>
      <c r="C36" s="112" t="s">
        <v>157</v>
      </c>
      <c r="D36" s="184" t="s">
        <v>94</v>
      </c>
      <c r="E36" s="111">
        <v>0.01</v>
      </c>
      <c r="F36" s="152">
        <v>1.5</v>
      </c>
      <c r="G36" s="184" t="s">
        <v>94</v>
      </c>
      <c r="H36" s="108">
        <f t="shared" si="43"/>
        <v>6.6666666666666671E-3</v>
      </c>
      <c r="I36" s="181">
        <v>8.099999999999999E-5</v>
      </c>
      <c r="J36" s="184" t="s">
        <v>94</v>
      </c>
      <c r="K36" s="105">
        <f>ROUND(H36*1000000,-1)</f>
        <v>6670</v>
      </c>
      <c r="L36" s="106">
        <f t="shared" ca="1" si="44"/>
        <v>0</v>
      </c>
      <c r="M36" s="132">
        <v>29</v>
      </c>
      <c r="N36" s="318">
        <f t="shared" ca="1" si="62"/>
        <v>0</v>
      </c>
      <c r="O36" s="319"/>
      <c r="P36" s="319">
        <f t="shared" ca="1" si="45"/>
        <v>0</v>
      </c>
      <c r="Q36" s="319"/>
      <c r="R36" s="319">
        <f t="shared" ca="1" si="46"/>
        <v>0</v>
      </c>
      <c r="S36" s="319"/>
      <c r="T36" s="319">
        <f t="shared" ca="1" si="47"/>
        <v>0</v>
      </c>
      <c r="U36" s="319"/>
      <c r="V36" s="319">
        <f t="shared" ca="1" si="48"/>
        <v>0</v>
      </c>
      <c r="W36" s="105"/>
      <c r="X36" s="132">
        <f t="shared" ca="1" si="49"/>
        <v>0</v>
      </c>
      <c r="Y36" s="331">
        <f t="shared" ca="1" si="50"/>
        <v>0</v>
      </c>
      <c r="Z36" s="330">
        <f t="shared" si="51"/>
        <v>0</v>
      </c>
      <c r="AA36" s="330">
        <f t="shared" ca="1" si="52"/>
        <v>0</v>
      </c>
      <c r="AB36" s="330">
        <f t="shared" si="53"/>
        <v>0</v>
      </c>
      <c r="AC36" s="330">
        <f t="shared" ca="1" si="54"/>
        <v>0</v>
      </c>
      <c r="AD36" s="330">
        <f t="shared" si="55"/>
        <v>0</v>
      </c>
      <c r="AE36" s="330">
        <f t="shared" ca="1" si="56"/>
        <v>0</v>
      </c>
      <c r="AF36" s="330">
        <f t="shared" si="57"/>
        <v>0</v>
      </c>
      <c r="AG36" s="330">
        <f t="shared" ca="1" si="58"/>
        <v>0</v>
      </c>
      <c r="AH36" s="153">
        <f t="shared" si="59"/>
        <v>0</v>
      </c>
      <c r="AI36" s="153">
        <f t="shared" ca="1" si="60"/>
        <v>0</v>
      </c>
      <c r="AK36" s="268"/>
      <c r="AL36" s="273">
        <v>35</v>
      </c>
      <c r="AM36" s="274" t="str">
        <f t="shared" ca="1" si="61"/>
        <v>Mo</v>
      </c>
      <c r="AN36" s="268"/>
      <c r="AO36" s="268"/>
      <c r="AP36" s="268"/>
      <c r="AQ36" s="268"/>
      <c r="AR36" s="268"/>
      <c r="AS36" s="268"/>
      <c r="AT36" s="268"/>
      <c r="AU36" s="268"/>
      <c r="AV36" s="268"/>
    </row>
    <row r="37" spans="1:48" hidden="1" outlineLevel="1" thickBot="1" x14ac:dyDescent="0.3">
      <c r="A37" s="172" t="s">
        <v>31</v>
      </c>
      <c r="B37" s="112" t="s">
        <v>156</v>
      </c>
      <c r="C37" s="112" t="s">
        <v>128</v>
      </c>
      <c r="D37" s="180" t="s">
        <v>94</v>
      </c>
      <c r="E37" s="111">
        <v>1E-3</v>
      </c>
      <c r="F37" s="109">
        <v>2.6360000000000001</v>
      </c>
      <c r="G37" s="180" t="s">
        <v>94</v>
      </c>
      <c r="H37" s="108">
        <f t="shared" si="43"/>
        <v>3.7936267071320183E-4</v>
      </c>
      <c r="I37" s="183">
        <v>5.2999999999999998E-4</v>
      </c>
      <c r="J37" s="180" t="s">
        <v>94</v>
      </c>
      <c r="K37" s="105">
        <f>ROUND(H37*1000000,0)</f>
        <v>379</v>
      </c>
      <c r="L37" s="106">
        <f t="shared" ca="1" si="44"/>
        <v>0</v>
      </c>
      <c r="M37" s="132">
        <v>31</v>
      </c>
      <c r="N37" s="318">
        <f t="shared" ca="1" si="62"/>
        <v>0</v>
      </c>
      <c r="O37" s="319"/>
      <c r="P37" s="319">
        <f t="shared" ca="1" si="45"/>
        <v>0</v>
      </c>
      <c r="Q37" s="319"/>
      <c r="R37" s="319">
        <f t="shared" ca="1" si="46"/>
        <v>0</v>
      </c>
      <c r="S37" s="319"/>
      <c r="T37" s="319">
        <f t="shared" ca="1" si="47"/>
        <v>0</v>
      </c>
      <c r="U37" s="319"/>
      <c r="V37" s="319">
        <f t="shared" ca="1" si="48"/>
        <v>0</v>
      </c>
      <c r="W37" s="105"/>
      <c r="X37" s="132">
        <f t="shared" ca="1" si="49"/>
        <v>0</v>
      </c>
      <c r="Y37" s="331">
        <f t="shared" ca="1" si="50"/>
        <v>0</v>
      </c>
      <c r="Z37" s="330">
        <f t="shared" si="51"/>
        <v>0</v>
      </c>
      <c r="AA37" s="330">
        <f t="shared" ca="1" si="52"/>
        <v>0</v>
      </c>
      <c r="AB37" s="330">
        <f t="shared" si="53"/>
        <v>0</v>
      </c>
      <c r="AC37" s="330">
        <f t="shared" ca="1" si="54"/>
        <v>0</v>
      </c>
      <c r="AD37" s="330">
        <f t="shared" si="55"/>
        <v>0</v>
      </c>
      <c r="AE37" s="330">
        <f t="shared" ca="1" si="56"/>
        <v>0</v>
      </c>
      <c r="AF37" s="330">
        <f t="shared" si="57"/>
        <v>0</v>
      </c>
      <c r="AG37" s="330">
        <f t="shared" ca="1" si="58"/>
        <v>0</v>
      </c>
      <c r="AH37" s="153">
        <f t="shared" si="59"/>
        <v>0</v>
      </c>
      <c r="AI37" s="153">
        <f t="shared" ca="1" si="60"/>
        <v>0</v>
      </c>
      <c r="AK37" s="268"/>
      <c r="AL37" s="273">
        <v>37</v>
      </c>
      <c r="AM37" s="274" t="str">
        <f t="shared" ca="1" si="61"/>
        <v>Ni</v>
      </c>
      <c r="AN37" s="268"/>
      <c r="AO37" s="268"/>
      <c r="AP37" s="268"/>
      <c r="AQ37" s="268"/>
      <c r="AR37" s="268"/>
      <c r="AS37" s="268"/>
      <c r="AT37" s="268"/>
      <c r="AU37" s="268"/>
      <c r="AV37" s="268"/>
    </row>
    <row r="38" spans="1:48" hidden="1" outlineLevel="1" thickBot="1" x14ac:dyDescent="0.3">
      <c r="A38" s="172" t="s">
        <v>46</v>
      </c>
      <c r="B38" s="112" t="s">
        <v>155</v>
      </c>
      <c r="C38" s="112" t="s">
        <v>359</v>
      </c>
      <c r="D38" s="184" t="s">
        <v>94</v>
      </c>
      <c r="E38" s="111">
        <v>0.01</v>
      </c>
      <c r="F38" s="109">
        <v>1.1970000000000001</v>
      </c>
      <c r="G38" s="184" t="s">
        <v>94</v>
      </c>
      <c r="H38" s="108">
        <f t="shared" si="43"/>
        <v>8.3542188805346695E-3</v>
      </c>
      <c r="I38" s="183">
        <v>1.6000000000000001E-4</v>
      </c>
      <c r="J38" s="184" t="s">
        <v>94</v>
      </c>
      <c r="K38" s="105">
        <f>ROUND(H38*1000000,0)</f>
        <v>8354</v>
      </c>
      <c r="L38" s="106">
        <f t="shared" ca="1" si="44"/>
        <v>0</v>
      </c>
      <c r="M38" s="132">
        <v>35</v>
      </c>
      <c r="N38" s="318">
        <f t="shared" ca="1" si="62"/>
        <v>0</v>
      </c>
      <c r="O38" s="319"/>
      <c r="P38" s="319">
        <f t="shared" ca="1" si="45"/>
        <v>0</v>
      </c>
      <c r="Q38" s="319"/>
      <c r="R38" s="319">
        <f t="shared" ca="1" si="46"/>
        <v>0</v>
      </c>
      <c r="S38" s="319"/>
      <c r="T38" s="319">
        <f t="shared" ca="1" si="47"/>
        <v>0</v>
      </c>
      <c r="U38" s="319"/>
      <c r="V38" s="319">
        <f t="shared" ca="1" si="48"/>
        <v>0</v>
      </c>
      <c r="W38" s="105"/>
      <c r="X38" s="132">
        <f t="shared" ca="1" si="49"/>
        <v>0</v>
      </c>
      <c r="Y38" s="331">
        <f t="shared" ca="1" si="50"/>
        <v>0</v>
      </c>
      <c r="Z38" s="330">
        <f t="shared" si="51"/>
        <v>0</v>
      </c>
      <c r="AA38" s="330">
        <f t="shared" ca="1" si="52"/>
        <v>0</v>
      </c>
      <c r="AB38" s="330">
        <f t="shared" si="53"/>
        <v>0</v>
      </c>
      <c r="AC38" s="330">
        <f t="shared" ca="1" si="54"/>
        <v>0</v>
      </c>
      <c r="AD38" s="330">
        <f t="shared" si="55"/>
        <v>0</v>
      </c>
      <c r="AE38" s="330">
        <f t="shared" ca="1" si="56"/>
        <v>0</v>
      </c>
      <c r="AF38" s="330">
        <f t="shared" si="57"/>
        <v>0</v>
      </c>
      <c r="AG38" s="330">
        <f t="shared" ca="1" si="58"/>
        <v>0</v>
      </c>
      <c r="AH38" s="153">
        <f t="shared" si="59"/>
        <v>0</v>
      </c>
      <c r="AI38" s="153">
        <f t="shared" ca="1" si="60"/>
        <v>0</v>
      </c>
      <c r="AK38" s="268"/>
      <c r="AL38" s="273">
        <v>41</v>
      </c>
      <c r="AM38" s="274" t="str">
        <f t="shared" ca="1" si="61"/>
        <v>Sb</v>
      </c>
      <c r="AN38" s="268"/>
      <c r="AO38" s="268"/>
      <c r="AP38" s="268"/>
      <c r="AQ38" s="268"/>
      <c r="AR38" s="268"/>
      <c r="AS38" s="268"/>
      <c r="AT38" s="268"/>
      <c r="AU38" s="268"/>
      <c r="AV38" s="268"/>
    </row>
    <row r="39" spans="1:48" hidden="1" outlineLevel="1" thickBot="1" x14ac:dyDescent="0.3">
      <c r="A39" s="172" t="s">
        <v>45</v>
      </c>
      <c r="B39" s="112" t="s">
        <v>154</v>
      </c>
      <c r="C39" s="112" t="s">
        <v>153</v>
      </c>
      <c r="D39" s="180" t="s">
        <v>94</v>
      </c>
      <c r="E39" s="111">
        <v>1E-3</v>
      </c>
      <c r="F39" s="109">
        <v>2.5539999999999998</v>
      </c>
      <c r="G39" s="180" t="s">
        <v>94</v>
      </c>
      <c r="H39" s="108">
        <f t="shared" si="43"/>
        <v>3.9154267815191861E-4</v>
      </c>
      <c r="I39" s="181">
        <v>1.2999999999999999E-5</v>
      </c>
      <c r="J39" s="180" t="s">
        <v>94</v>
      </c>
      <c r="K39" s="105">
        <f>ROUND(H39*1000000,0)</f>
        <v>392</v>
      </c>
      <c r="L39" s="106">
        <f t="shared" ca="1" si="44"/>
        <v>0</v>
      </c>
      <c r="M39" s="132">
        <v>36</v>
      </c>
      <c r="N39" s="318">
        <f t="shared" ca="1" si="62"/>
        <v>0</v>
      </c>
      <c r="O39" s="319"/>
      <c r="P39" s="319">
        <f t="shared" ca="1" si="45"/>
        <v>0</v>
      </c>
      <c r="Q39" s="319"/>
      <c r="R39" s="319">
        <f t="shared" ca="1" si="46"/>
        <v>0</v>
      </c>
      <c r="S39" s="319"/>
      <c r="T39" s="319">
        <f t="shared" ca="1" si="47"/>
        <v>0</v>
      </c>
      <c r="U39" s="319"/>
      <c r="V39" s="319">
        <f t="shared" ca="1" si="48"/>
        <v>0</v>
      </c>
      <c r="W39" s="151"/>
      <c r="X39" s="322">
        <f t="shared" ca="1" si="49"/>
        <v>0</v>
      </c>
      <c r="Y39" s="331">
        <f t="shared" ca="1" si="50"/>
        <v>0</v>
      </c>
      <c r="Z39" s="330">
        <f t="shared" si="51"/>
        <v>0</v>
      </c>
      <c r="AA39" s="330">
        <f t="shared" ca="1" si="52"/>
        <v>0</v>
      </c>
      <c r="AB39" s="330">
        <f t="shared" si="53"/>
        <v>0</v>
      </c>
      <c r="AC39" s="330">
        <f t="shared" ca="1" si="54"/>
        <v>0</v>
      </c>
      <c r="AD39" s="330">
        <f t="shared" si="55"/>
        <v>0</v>
      </c>
      <c r="AE39" s="330">
        <f t="shared" ca="1" si="56"/>
        <v>0</v>
      </c>
      <c r="AF39" s="330">
        <f t="shared" si="57"/>
        <v>0</v>
      </c>
      <c r="AG39" s="330">
        <f t="shared" ca="1" si="58"/>
        <v>0</v>
      </c>
      <c r="AH39" s="153">
        <f t="shared" si="59"/>
        <v>0</v>
      </c>
      <c r="AI39" s="153">
        <f t="shared" ca="1" si="60"/>
        <v>0</v>
      </c>
      <c r="AK39" s="268"/>
      <c r="AL39" s="273">
        <v>42</v>
      </c>
      <c r="AM39" s="274" t="str">
        <f t="shared" ca="1" si="61"/>
        <v>Se</v>
      </c>
      <c r="AN39" s="268"/>
      <c r="AO39" s="268"/>
      <c r="AP39" s="268"/>
      <c r="AQ39" s="268"/>
      <c r="AR39" s="268"/>
      <c r="AS39" s="268"/>
      <c r="AT39" s="268"/>
      <c r="AU39" s="268"/>
      <c r="AV39" s="268"/>
    </row>
    <row r="40" spans="1:48" hidden="1" outlineLevel="1" thickBot="1" x14ac:dyDescent="0.3">
      <c r="A40" s="172" t="s">
        <v>42</v>
      </c>
      <c r="B40" s="112" t="s">
        <v>154</v>
      </c>
      <c r="C40" s="112" t="s">
        <v>365</v>
      </c>
      <c r="D40" s="180" t="s">
        <v>94</v>
      </c>
      <c r="E40" s="111">
        <v>0.01</v>
      </c>
      <c r="F40" s="109">
        <v>1.6679999999999999</v>
      </c>
      <c r="G40" s="180" t="s">
        <v>94</v>
      </c>
      <c r="H40" s="108">
        <f t="shared" ref="H40:H41" si="63">IF(AND(ISNUMBER(D40),D40&gt;0.0000001),D40/F40,E40/F40)</f>
        <v>5.9952038369304557E-3</v>
      </c>
      <c r="I40" s="181">
        <v>1.2999999999999999E-5</v>
      </c>
      <c r="J40" s="180" t="s">
        <v>94</v>
      </c>
      <c r="K40" s="105">
        <f>ROUND(H40*1000000,0)</f>
        <v>5995</v>
      </c>
      <c r="L40" s="106">
        <f t="shared" ref="L40" ca="1" si="64">INDIRECT("für_Einstufung!A"&amp;M40)</f>
        <v>0</v>
      </c>
      <c r="M40" s="132">
        <v>36</v>
      </c>
      <c r="N40" s="318">
        <f t="shared" ref="N40:N41" ca="1" si="65">IF(OR(ISNUMBER(INDIRECT("für_Einstufung!"&amp;AM$1&amp;$AL40)),INDIRECT("für_Einstufung!"&amp;AM$1&amp;$AL40)="n.b."),INDIRECT("für_Einstufung!"&amp;AM$1&amp;$AL40),MID(INDIRECT("für_Einstufung!"&amp;AM$1&amp;$AL40),2,20)*1)</f>
        <v>0</v>
      </c>
      <c r="O40" s="319"/>
      <c r="P40" s="319">
        <f t="shared" ref="P40:P41" ca="1" si="66">IF(OR(ISNUMBER(INDIRECT("für_Einstufung!"&amp;AO$1&amp;$AL40)),INDIRECT("für_Einstufung!"&amp;AO$1&amp;$AL40)="n.b."),INDIRECT("für_Einstufung!"&amp;AO$1&amp;$AL40),MID(INDIRECT("für_Einstufung!"&amp;AO$1&amp;$AL40),2,20)*1)</f>
        <v>0</v>
      </c>
      <c r="Q40" s="319"/>
      <c r="R40" s="319">
        <f t="shared" ref="R40:R41" ca="1" si="67">IF(OR(ISNUMBER(INDIRECT("für_Einstufung!"&amp;AQ$1&amp;$AL40)),INDIRECT("für_Einstufung!"&amp;AQ$1&amp;$AL40)="n.b."),INDIRECT("für_Einstufung!"&amp;AQ$1&amp;$AL40),MID(INDIRECT("für_Einstufung!"&amp;AQ$1&amp;$AL40),2,20)*1)</f>
        <v>0</v>
      </c>
      <c r="S40" s="319"/>
      <c r="T40" s="319">
        <f t="shared" ref="T40:T41" ca="1" si="68">IF(OR(ISNUMBER(INDIRECT("für_Einstufung!"&amp;AS$1&amp;$AL40)),INDIRECT("für_Einstufung!"&amp;AS$1&amp;$AL40)="n.b."),INDIRECT("für_Einstufung!"&amp;AS$1&amp;$AL40),MID(INDIRECT("für_Einstufung!"&amp;AS$1&amp;$AL40),2,20)*1)</f>
        <v>0</v>
      </c>
      <c r="U40" s="319"/>
      <c r="V40" s="319">
        <f t="shared" ref="V40:V41" ca="1" si="69">IF(OR(ISNUMBER(INDIRECT("für_Einstufung!"&amp;AU$1&amp;$AL40)),INDIRECT("für_Einstufung!"&amp;AU$1&amp;$AL40)="n.b."),INDIRECT("für_Einstufung!"&amp;AU$1&amp;$AL40),MID(INDIRECT("für_Einstufung!"&amp;AU$1&amp;$AL40),2,20)*1)</f>
        <v>0</v>
      </c>
      <c r="W40" s="151"/>
      <c r="X40" s="322">
        <f t="shared" ref="X40:X41" ca="1" si="70">IF(OR(ISNUMBER(INDIRECT("für_Einstufung!"&amp;AV$1&amp;$AL40)),INDIRECT("für_Einstufung!"&amp;AV$1&amp;$AL40)="n.b."),INDIRECT("für_Einstufung!"&amp;AV$1&amp;$AL40),MID(INDIRECT("für_Einstufung!"&amp;AV$1&amp;$AL40),2,20)*1)</f>
        <v>0</v>
      </c>
      <c r="Y40" s="340">
        <f t="shared" ref="Y40:Y41" ca="1" si="71">IF(N40="n.b.","n.b.",N40*0.000001/$H40)</f>
        <v>0</v>
      </c>
      <c r="Z40" s="341">
        <f t="shared" ref="Z40:Z41" si="72">IF(O40="n.b.","n.b.",O40*0.000001/$H40)</f>
        <v>0</v>
      </c>
      <c r="AA40" s="341">
        <f t="shared" ref="AA40:AA41" ca="1" si="73">IF(P40="n.b.","n.b.",P40*0.000001/$H40)</f>
        <v>0</v>
      </c>
      <c r="AB40" s="341">
        <f t="shared" ref="AB40:AB41" si="74">IF(Q40="n.b.","n.b.",Q40*0.000001/$H40)</f>
        <v>0</v>
      </c>
      <c r="AC40" s="341">
        <f t="shared" ref="AC40:AC41" ca="1" si="75">IF(R40="n.b.","n.b.",R40*0.000001/$H40)</f>
        <v>0</v>
      </c>
      <c r="AD40" s="341">
        <f t="shared" ref="AD40:AD41" si="76">IF(S40="n.b.","n.b.",S40*0.000001/$H40)</f>
        <v>0</v>
      </c>
      <c r="AE40" s="341">
        <f t="shared" ref="AE40:AE41" ca="1" si="77">IF(T40="n.b.","n.b.",T40*0.000001/$H40)</f>
        <v>0</v>
      </c>
      <c r="AF40" s="341">
        <f t="shared" ref="AF40:AF41" si="78">IF(U40="n.b.","n.b.",U40*0.000001/$H40)</f>
        <v>0</v>
      </c>
      <c r="AG40" s="341">
        <f t="shared" ref="AG40:AG41" ca="1" si="79">IF(V40="n.b.","n.b.",V40*0.000001/$H40)</f>
        <v>0</v>
      </c>
      <c r="AH40" s="153">
        <f t="shared" ref="AH40" si="80">IF(W40="n.b.","n.b.",W40*0.000001/$H40)</f>
        <v>0</v>
      </c>
      <c r="AI40" s="153">
        <f t="shared" ref="AI40" ca="1" si="81">IF(X40="n.b.","n.b.",X40*0.000001/$H40)</f>
        <v>0</v>
      </c>
      <c r="AK40" s="268"/>
      <c r="AL40" s="273">
        <v>45</v>
      </c>
      <c r="AM40" s="274" t="str">
        <f t="shared" ref="AM40" ca="1" si="82">INDIRECT("für_Einstufung!ai$"&amp;AL40)</f>
        <v>Ti</v>
      </c>
      <c r="AN40" s="268"/>
      <c r="AO40" s="268"/>
      <c r="AP40" s="268"/>
      <c r="AQ40" s="268"/>
      <c r="AR40" s="268"/>
      <c r="AS40" s="268"/>
      <c r="AT40" s="268"/>
      <c r="AU40" s="268"/>
      <c r="AV40" s="268"/>
    </row>
    <row r="41" spans="1:48" hidden="1" outlineLevel="1" thickBot="1" x14ac:dyDescent="0.3">
      <c r="A41" s="343" t="s">
        <v>40</v>
      </c>
      <c r="B41" s="169" t="s">
        <v>371</v>
      </c>
      <c r="C41" s="169" t="s">
        <v>169</v>
      </c>
      <c r="D41" s="180" t="s">
        <v>94</v>
      </c>
      <c r="E41" s="111">
        <v>1E-3</v>
      </c>
      <c r="F41" s="109">
        <v>1.7849999999999999</v>
      </c>
      <c r="G41" s="180" t="s">
        <v>94</v>
      </c>
      <c r="H41" s="108">
        <f t="shared" si="63"/>
        <v>5.6022408963585441E-4</v>
      </c>
      <c r="I41" s="181">
        <v>1.2999999999999999E-5</v>
      </c>
      <c r="J41" s="180" t="s">
        <v>94</v>
      </c>
      <c r="K41" s="105">
        <f t="shared" ref="K41" si="83">ROUND(H41*1000000,0)</f>
        <v>560</v>
      </c>
      <c r="L41" s="344"/>
      <c r="M41" s="164"/>
      <c r="N41" s="318">
        <f t="shared" ca="1" si="65"/>
        <v>0</v>
      </c>
      <c r="O41" s="319"/>
      <c r="P41" s="319">
        <f t="shared" ca="1" si="66"/>
        <v>0</v>
      </c>
      <c r="Q41" s="319"/>
      <c r="R41" s="319">
        <f t="shared" ca="1" si="67"/>
        <v>0</v>
      </c>
      <c r="S41" s="319"/>
      <c r="T41" s="319">
        <f t="shared" ca="1" si="68"/>
        <v>0</v>
      </c>
      <c r="U41" s="319"/>
      <c r="V41" s="319">
        <f t="shared" ca="1" si="69"/>
        <v>0</v>
      </c>
      <c r="W41" s="151"/>
      <c r="X41" s="322">
        <f t="shared" ca="1" si="70"/>
        <v>0</v>
      </c>
      <c r="Y41" s="331">
        <f t="shared" ca="1" si="71"/>
        <v>0</v>
      </c>
      <c r="Z41" s="330">
        <f t="shared" si="72"/>
        <v>0</v>
      </c>
      <c r="AA41" s="330">
        <f t="shared" ca="1" si="73"/>
        <v>0</v>
      </c>
      <c r="AB41" s="330">
        <f t="shared" si="74"/>
        <v>0</v>
      </c>
      <c r="AC41" s="330">
        <f t="shared" ca="1" si="75"/>
        <v>0</v>
      </c>
      <c r="AD41" s="330">
        <f t="shared" si="76"/>
        <v>0</v>
      </c>
      <c r="AE41" s="330">
        <f t="shared" ca="1" si="77"/>
        <v>0</v>
      </c>
      <c r="AF41" s="330">
        <f t="shared" si="78"/>
        <v>0</v>
      </c>
      <c r="AG41" s="330">
        <f t="shared" ca="1" si="79"/>
        <v>0</v>
      </c>
      <c r="AH41" s="179"/>
      <c r="AI41" s="179"/>
      <c r="AK41" s="268"/>
      <c r="AL41" s="273">
        <v>47</v>
      </c>
      <c r="AM41" s="274" t="str">
        <f t="shared" ref="AM41" ca="1" si="84">INDIRECT("für_Einstufung!ai$"&amp;AL41)</f>
        <v>V</v>
      </c>
      <c r="AN41" s="268"/>
      <c r="AO41" s="268"/>
      <c r="AP41" s="268"/>
      <c r="AQ41" s="268"/>
      <c r="AR41" s="268"/>
      <c r="AS41" s="268"/>
      <c r="AT41" s="268"/>
      <c r="AU41" s="268"/>
      <c r="AV41" s="268"/>
    </row>
    <row r="42" spans="1:48" ht="15.6" hidden="1" outlineLevel="1" x14ac:dyDescent="0.25">
      <c r="A42" s="170"/>
      <c r="B42" s="169"/>
      <c r="C42" s="168"/>
      <c r="D42" s="168"/>
      <c r="E42" s="168"/>
      <c r="F42" s="168"/>
      <c r="G42" s="168"/>
      <c r="H42" s="168"/>
      <c r="I42" s="166"/>
      <c r="J42" s="166"/>
      <c r="K42" s="166"/>
      <c r="L42" s="165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3"/>
      <c r="Z42" s="163"/>
      <c r="AA42" s="163"/>
      <c r="AB42" s="163"/>
      <c r="AC42" s="163"/>
      <c r="AD42" s="163"/>
      <c r="AE42" s="163"/>
      <c r="AF42" s="163"/>
      <c r="AG42" s="163"/>
      <c r="AH42" s="179"/>
      <c r="AI42" s="179"/>
      <c r="AK42" s="268"/>
      <c r="AL42" s="273"/>
      <c r="AM42" s="274"/>
      <c r="AN42" s="268"/>
      <c r="AO42" s="268"/>
      <c r="AP42" s="268"/>
      <c r="AQ42" s="268"/>
      <c r="AR42" s="268"/>
      <c r="AS42" s="268"/>
      <c r="AT42" s="268"/>
      <c r="AU42" s="268"/>
      <c r="AV42" s="268"/>
    </row>
    <row r="43" spans="1:48" ht="16.2" hidden="1" outlineLevel="1" thickBot="1" x14ac:dyDescent="0.3">
      <c r="A43" s="162" t="s">
        <v>151</v>
      </c>
      <c r="B43" s="161"/>
      <c r="C43" s="160"/>
      <c r="D43" s="160"/>
      <c r="E43" s="160"/>
      <c r="F43" s="160"/>
      <c r="G43" s="160"/>
      <c r="H43" s="160"/>
      <c r="I43" s="158"/>
      <c r="J43" s="158"/>
      <c r="K43" s="158"/>
      <c r="L43" s="157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56"/>
      <c r="Z43" s="156"/>
      <c r="AA43" s="156"/>
      <c r="AB43" s="156"/>
      <c r="AC43" s="156"/>
      <c r="AD43" s="156"/>
      <c r="AE43" s="156"/>
      <c r="AF43" s="156"/>
      <c r="AG43" s="156"/>
      <c r="AH43" s="178"/>
      <c r="AI43" s="178"/>
      <c r="AK43" s="268"/>
      <c r="AL43" s="273"/>
      <c r="AM43" s="274"/>
      <c r="AN43" s="268"/>
      <c r="AO43" s="268"/>
      <c r="AP43" s="268"/>
      <c r="AQ43" s="268"/>
      <c r="AR43" s="268"/>
      <c r="AS43" s="268"/>
      <c r="AT43" s="268"/>
      <c r="AU43" s="268"/>
      <c r="AV43" s="268"/>
    </row>
    <row r="44" spans="1:48" hidden="1" outlineLevel="1" thickBot="1" x14ac:dyDescent="0.3">
      <c r="A44" s="172" t="s">
        <v>64</v>
      </c>
      <c r="B44" s="112" t="s">
        <v>151</v>
      </c>
      <c r="C44" s="112" t="s">
        <v>152</v>
      </c>
      <c r="D44" s="111">
        <v>0.01</v>
      </c>
      <c r="E44" s="111">
        <v>0.05</v>
      </c>
      <c r="F44" s="109">
        <v>1.575</v>
      </c>
      <c r="G44" s="108">
        <f>D44/F44</f>
        <v>6.3492063492063492E-3</v>
      </c>
      <c r="H44" s="110">
        <f>G44*E44/D44</f>
        <v>3.1746031746031744E-2</v>
      </c>
      <c r="I44" s="181">
        <v>4.7000000000000004E-5</v>
      </c>
      <c r="J44" s="105">
        <f>ROUND(G44*1000000,-1)</f>
        <v>6350</v>
      </c>
      <c r="K44" s="105">
        <f>ROUND(H44*1000000,-2)</f>
        <v>31700</v>
      </c>
      <c r="L44" s="106">
        <f ca="1">INDIRECT("für_Einstufung!A"&amp;M44)</f>
        <v>0</v>
      </c>
      <c r="M44" s="132">
        <v>12</v>
      </c>
      <c r="N44" s="318">
        <f ca="1">IF(OR(ISNUMBER(INDIRECT("für_Einstufung!"&amp;AM$1&amp;$AL44)),INDIRECT("für_Einstufung!"&amp;AM$1&amp;$AL44)="n.b."),INDIRECT("für_Einstufung!"&amp;AM$1&amp;$AL44),MID(INDIRECT("für_Einstufung!"&amp;AM$1&amp;$AL44),2,20)*1)</f>
        <v>0</v>
      </c>
      <c r="O44" s="319"/>
      <c r="P44" s="319">
        <f ca="1">IF(OR(ISNUMBER(INDIRECT("für_Einstufung!"&amp;AO$1&amp;$AL44)),INDIRECT("für_Einstufung!"&amp;AO$1&amp;$AL44)="n.b."),INDIRECT("für_Einstufung!"&amp;AO$1&amp;$AL44),MID(INDIRECT("für_Einstufung!"&amp;AO$1&amp;$AL44),2,20)*1)</f>
        <v>0</v>
      </c>
      <c r="Q44" s="319"/>
      <c r="R44" s="319">
        <f ca="1">IF(OR(ISNUMBER(INDIRECT("für_Einstufung!"&amp;AQ$1&amp;$AL44)),INDIRECT("für_Einstufung!"&amp;AQ$1&amp;$AL44)="n.b."),INDIRECT("für_Einstufung!"&amp;AQ$1&amp;$AL44),MID(INDIRECT("für_Einstufung!"&amp;AQ$1&amp;$AL44),2,20)*1)</f>
        <v>0</v>
      </c>
      <c r="S44" s="319"/>
      <c r="T44" s="319">
        <f ca="1">IF(OR(ISNUMBER(INDIRECT("für_Einstufung!"&amp;AS$1&amp;$AL44)),INDIRECT("für_Einstufung!"&amp;AS$1&amp;$AL44)="n.b."),INDIRECT("für_Einstufung!"&amp;AS$1&amp;$AL44),MID(INDIRECT("für_Einstufung!"&amp;AS$1&amp;$AL44),2,20)*1)</f>
        <v>0</v>
      </c>
      <c r="U44" s="319"/>
      <c r="V44" s="319">
        <f ca="1">IF(OR(ISNUMBER(INDIRECT("für_Einstufung!"&amp;AU$1&amp;$AL44)),INDIRECT("für_Einstufung!"&amp;AU$1&amp;$AL44)="n.b."),INDIRECT("für_Einstufung!"&amp;AU$1&amp;$AL44),MID(INDIRECT("für_Einstufung!"&amp;AU$1&amp;$AL44),2,20)*1)</f>
        <v>0</v>
      </c>
      <c r="W44" s="105"/>
      <c r="X44" s="322">
        <f ca="1">IF(OR(ISNUMBER(INDIRECT("für_Einstufung!"&amp;AV$1&amp;$AL44)),INDIRECT("für_Einstufung!"&amp;AV$1&amp;$AL44)="n.b."),INDIRECT("für_Einstufung!"&amp;AV$1&amp;$AL44),MID(INDIRECT("für_Einstufung!"&amp;AV$1&amp;$AL44),2,20)*1)</f>
        <v>0</v>
      </c>
      <c r="Y44" s="331" t="str">
        <f t="shared" ref="Y44:Y45" ca="1" si="85">IF(N44="n.b.","n.b.",IF(N44*0.000001&lt;$G44,"&lt; Bgr.",N44*0.000001/$H44))</f>
        <v>&lt; Bgr.</v>
      </c>
      <c r="Z44" s="330" t="str">
        <f t="shared" ref="Z44:Z45" si="86">IF(O44="n.b.","n.b.",IF(O44*0.000001&lt;$G44,"&lt; Bgr.",O44*0.000001/$H44))</f>
        <v>&lt; Bgr.</v>
      </c>
      <c r="AA44" s="330" t="str">
        <f t="shared" ref="AA44:AA45" ca="1" si="87">IF(P44="n.b.","n.b.",IF(P44*0.000001&lt;$G44,"&lt; Bgr.",P44*0.000001/$H44))</f>
        <v>&lt; Bgr.</v>
      </c>
      <c r="AB44" s="330" t="str">
        <f t="shared" ref="AB44:AB45" si="88">IF(Q44="n.b.","n.b.",IF(Q44*0.000001&lt;$G44,"&lt; Bgr.",Q44*0.000001/$H44))</f>
        <v>&lt; Bgr.</v>
      </c>
      <c r="AC44" s="330" t="str">
        <f t="shared" ref="AC44:AC45" ca="1" si="89">IF(R44="n.b.","n.b.",IF(R44*0.000001&lt;$G44,"&lt; Bgr.",R44*0.000001/$H44))</f>
        <v>&lt; Bgr.</v>
      </c>
      <c r="AD44" s="330" t="str">
        <f t="shared" ref="AD44:AD45" si="90">IF(S44="n.b.","n.b.",IF(S44*0.000001&lt;$G44,"&lt; Bgr.",S44*0.000001/$H44))</f>
        <v>&lt; Bgr.</v>
      </c>
      <c r="AE44" s="330" t="str">
        <f t="shared" ref="AE44:AE45" ca="1" si="91">IF(T44="n.b.","n.b.",IF(T44*0.000001&lt;$G44,"&lt; Bgr.",T44*0.000001/$H44))</f>
        <v>&lt; Bgr.</v>
      </c>
      <c r="AF44" s="330" t="str">
        <f t="shared" ref="AF44:AF45" si="92">IF(U44="n.b.","n.b.",IF(U44*0.000001&lt;$G44,"&lt; Bgr.",U44*0.000001/$H44))</f>
        <v>&lt; Bgr.</v>
      </c>
      <c r="AG44" s="330" t="str">
        <f t="shared" ref="AG44:AG45" ca="1" si="93">IF(V44="n.b.","n.b.",IF(V44*0.000001&lt;$G44,"&lt; Bgr.",V44*0.000001/$H44))</f>
        <v>&lt; Bgr.</v>
      </c>
      <c r="AH44" s="153" t="str">
        <f t="shared" ref="AH44:AH45" si="94">IF(W44="n.b.","n.b.",IF(W44*0.000001&lt;$G44,"&lt; Bgr.",W44*0.000001/$H44))</f>
        <v>&lt; Bgr.</v>
      </c>
      <c r="AI44" s="153" t="str">
        <f t="shared" ref="AI44:AI45" ca="1" si="95">IF(X44="n.b.","n.b.",IF(X44*0.000001&lt;$G44,"&lt; Bgr.",X44*0.000001/$H44))</f>
        <v>&lt; Bgr.</v>
      </c>
      <c r="AK44" s="268"/>
      <c r="AL44" s="273">
        <v>17</v>
      </c>
      <c r="AM44" s="274" t="str">
        <f ca="1">INDIRECT("für_Einstufung!ai$"&amp;AL44)</f>
        <v>Ag</v>
      </c>
      <c r="AN44" s="268"/>
      <c r="AO44" s="268"/>
      <c r="AP44" s="268"/>
      <c r="AQ44" s="268"/>
      <c r="AR44" s="268"/>
      <c r="AS44" s="268"/>
      <c r="AT44" s="268"/>
      <c r="AU44" s="268"/>
      <c r="AV44" s="268"/>
    </row>
    <row r="45" spans="1:48" hidden="1" outlineLevel="1" thickBot="1" x14ac:dyDescent="0.3">
      <c r="A45" s="172" t="s">
        <v>44</v>
      </c>
      <c r="B45" s="112" t="s">
        <v>151</v>
      </c>
      <c r="C45" s="112" t="s">
        <v>150</v>
      </c>
      <c r="D45" s="111">
        <v>0.01</v>
      </c>
      <c r="E45" s="111">
        <v>0.05</v>
      </c>
      <c r="F45" s="109">
        <v>2.1949999999999998</v>
      </c>
      <c r="G45" s="108">
        <f>D45/F45</f>
        <v>4.5558086560364471E-3</v>
      </c>
      <c r="H45" s="110">
        <f>G45*E45/D45</f>
        <v>2.2779043280182237E-2</v>
      </c>
      <c r="I45" s="183">
        <v>5.1999999999999995E-4</v>
      </c>
      <c r="J45" s="105">
        <f>ROUND(G45*1000000,-1)</f>
        <v>4560</v>
      </c>
      <c r="K45" s="105">
        <f>ROUND(H45*1000000,-2)</f>
        <v>22800</v>
      </c>
      <c r="L45" s="106">
        <f ca="1">INDIRECT("für_Einstufung!A"&amp;M45)</f>
        <v>0</v>
      </c>
      <c r="M45" s="132">
        <v>37</v>
      </c>
      <c r="N45" s="318">
        <f ca="1">IF(OR(ISNUMBER(INDIRECT("für_Einstufung!"&amp;AM$1&amp;$AL45)),INDIRECT("für_Einstufung!"&amp;AM$1&amp;$AL45)="n.b."),INDIRECT("für_Einstufung!"&amp;AM$1&amp;$AL45),MID(INDIRECT("für_Einstufung!"&amp;AM$1&amp;$AL45),2,20)*1)</f>
        <v>0</v>
      </c>
      <c r="O45" s="319"/>
      <c r="P45" s="319">
        <f ca="1">IF(OR(ISNUMBER(INDIRECT("für_Einstufung!"&amp;AO$1&amp;$AL45)),INDIRECT("für_Einstufung!"&amp;AO$1&amp;$AL45)="n.b."),INDIRECT("für_Einstufung!"&amp;AO$1&amp;$AL45),MID(INDIRECT("für_Einstufung!"&amp;AO$1&amp;$AL45),2,20)*1)</f>
        <v>0</v>
      </c>
      <c r="Q45" s="319"/>
      <c r="R45" s="319">
        <f ca="1">IF(OR(ISNUMBER(INDIRECT("für_Einstufung!"&amp;AQ$1&amp;$AL45)),INDIRECT("für_Einstufung!"&amp;AQ$1&amp;$AL45)="n.b."),INDIRECT("für_Einstufung!"&amp;AQ$1&amp;$AL45),MID(INDIRECT("für_Einstufung!"&amp;AQ$1&amp;$AL45),2,20)*1)</f>
        <v>0</v>
      </c>
      <c r="S45" s="319"/>
      <c r="T45" s="319">
        <f ca="1">IF(OR(ISNUMBER(INDIRECT("für_Einstufung!"&amp;AS$1&amp;$AL45)),INDIRECT("für_Einstufung!"&amp;AS$1&amp;$AL45)="n.b."),INDIRECT("für_Einstufung!"&amp;AS$1&amp;$AL45),MID(INDIRECT("für_Einstufung!"&amp;AS$1&amp;$AL45),2,20)*1)</f>
        <v>0</v>
      </c>
      <c r="U45" s="319"/>
      <c r="V45" s="319">
        <f ca="1">IF(OR(ISNUMBER(INDIRECT("für_Einstufung!"&amp;AU$1&amp;$AL45)),INDIRECT("für_Einstufung!"&amp;AU$1&amp;$AL45)="n.b."),INDIRECT("für_Einstufung!"&amp;AU$1&amp;$AL45),MID(INDIRECT("für_Einstufung!"&amp;AU$1&amp;$AL45),2,20)*1)</f>
        <v>0</v>
      </c>
      <c r="W45" s="105"/>
      <c r="X45" s="132">
        <f ca="1">IF(OR(ISNUMBER(INDIRECT("für_Einstufung!"&amp;AV$1&amp;$AL45)),INDIRECT("für_Einstufung!"&amp;AV$1&amp;$AL45)="n.b."),INDIRECT("für_Einstufung!"&amp;AV$1&amp;$AL45),MID(INDIRECT("für_Einstufung!"&amp;AV$1&amp;$AL45),2,20)*1)</f>
        <v>0</v>
      </c>
      <c r="Y45" s="331" t="str">
        <f t="shared" ca="1" si="85"/>
        <v>&lt; Bgr.</v>
      </c>
      <c r="Z45" s="330" t="str">
        <f t="shared" si="86"/>
        <v>&lt; Bgr.</v>
      </c>
      <c r="AA45" s="330" t="str">
        <f t="shared" ca="1" si="87"/>
        <v>&lt; Bgr.</v>
      </c>
      <c r="AB45" s="330" t="str">
        <f t="shared" si="88"/>
        <v>&lt; Bgr.</v>
      </c>
      <c r="AC45" s="330" t="str">
        <f t="shared" ca="1" si="89"/>
        <v>&lt; Bgr.</v>
      </c>
      <c r="AD45" s="330" t="str">
        <f t="shared" si="90"/>
        <v>&lt; Bgr.</v>
      </c>
      <c r="AE45" s="330" t="str">
        <f t="shared" ca="1" si="91"/>
        <v>&lt; Bgr.</v>
      </c>
      <c r="AF45" s="330" t="str">
        <f t="shared" si="92"/>
        <v>&lt; Bgr.</v>
      </c>
      <c r="AG45" s="330" t="str">
        <f t="shared" ca="1" si="93"/>
        <v>&lt; Bgr.</v>
      </c>
      <c r="AH45" s="153" t="str">
        <f t="shared" si="94"/>
        <v>&lt; Bgr.</v>
      </c>
      <c r="AI45" s="153" t="str">
        <f t="shared" ca="1" si="95"/>
        <v>&lt; Bgr.</v>
      </c>
      <c r="AK45" s="268"/>
      <c r="AL45" s="273">
        <v>43</v>
      </c>
      <c r="AM45" s="274" t="str">
        <f ca="1">INDIRECT("für_Einstufung!ai$"&amp;AL45)</f>
        <v>Sn</v>
      </c>
      <c r="AN45" s="268"/>
      <c r="AO45" s="268"/>
      <c r="AP45" s="268"/>
      <c r="AQ45" s="268"/>
      <c r="AR45" s="268"/>
      <c r="AS45" s="268"/>
      <c r="AT45" s="268"/>
      <c r="AU45" s="268"/>
      <c r="AV45" s="268"/>
    </row>
    <row r="46" spans="1:48" hidden="1" outlineLevel="1" thickBot="1" x14ac:dyDescent="0.35">
      <c r="A46" s="182" t="s">
        <v>149</v>
      </c>
      <c r="G46" s="144"/>
      <c r="H46" s="144"/>
      <c r="I46" s="73"/>
      <c r="J46" s="73"/>
      <c r="K46" s="73"/>
      <c r="L46" s="86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323"/>
      <c r="Y46" s="333">
        <f ca="1">SUM(Y44:Y45)</f>
        <v>0</v>
      </c>
      <c r="Z46" s="334">
        <f t="shared" ref="Z46:AI46" si="96">SUM(Z44:Z45)</f>
        <v>0</v>
      </c>
      <c r="AA46" s="334">
        <f t="shared" ca="1" si="96"/>
        <v>0</v>
      </c>
      <c r="AB46" s="334">
        <f t="shared" si="96"/>
        <v>0</v>
      </c>
      <c r="AC46" s="334">
        <f t="shared" ca="1" si="96"/>
        <v>0</v>
      </c>
      <c r="AD46" s="334">
        <f t="shared" si="96"/>
        <v>0</v>
      </c>
      <c r="AE46" s="334">
        <f t="shared" ca="1" si="96"/>
        <v>0</v>
      </c>
      <c r="AF46" s="334">
        <f t="shared" si="96"/>
        <v>0</v>
      </c>
      <c r="AG46" s="334">
        <f t="shared" ca="1" si="96"/>
        <v>0</v>
      </c>
      <c r="AH46" s="146">
        <f t="shared" si="96"/>
        <v>0</v>
      </c>
      <c r="AI46" s="146">
        <f t="shared" ca="1" si="96"/>
        <v>0</v>
      </c>
      <c r="AK46" s="268"/>
      <c r="AL46" s="273"/>
      <c r="AM46" s="274"/>
      <c r="AN46" s="268"/>
      <c r="AO46" s="268"/>
      <c r="AP46" s="268"/>
      <c r="AQ46" s="268"/>
      <c r="AR46" s="268"/>
      <c r="AS46" s="268"/>
      <c r="AT46" s="268"/>
      <c r="AU46" s="268"/>
      <c r="AV46" s="268"/>
    </row>
    <row r="47" spans="1:48" ht="15.6" hidden="1" outlineLevel="1" x14ac:dyDescent="0.25">
      <c r="A47" s="170"/>
      <c r="B47" s="169"/>
      <c r="C47" s="168"/>
      <c r="D47" s="168"/>
      <c r="E47" s="168"/>
      <c r="F47" s="168"/>
      <c r="G47" s="168"/>
      <c r="H47" s="168"/>
      <c r="I47" s="166"/>
      <c r="J47" s="166"/>
      <c r="K47" s="166"/>
      <c r="L47" s="165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3"/>
      <c r="Z47" s="163"/>
      <c r="AA47" s="163"/>
      <c r="AB47" s="163"/>
      <c r="AC47" s="163"/>
      <c r="AD47" s="163"/>
      <c r="AE47" s="163"/>
      <c r="AF47" s="163"/>
      <c r="AG47" s="163"/>
      <c r="AH47" s="179"/>
      <c r="AI47" s="179"/>
      <c r="AK47" s="268"/>
      <c r="AL47" s="273"/>
      <c r="AM47" s="274"/>
      <c r="AN47" s="268"/>
      <c r="AO47" s="268"/>
      <c r="AP47" s="268"/>
      <c r="AQ47" s="268"/>
      <c r="AR47" s="268"/>
      <c r="AS47" s="268"/>
      <c r="AT47" s="268"/>
      <c r="AU47" s="268"/>
      <c r="AV47" s="268"/>
    </row>
    <row r="48" spans="1:48" ht="16.2" hidden="1" outlineLevel="1" thickBot="1" x14ac:dyDescent="0.3">
      <c r="A48" s="162" t="s">
        <v>144</v>
      </c>
      <c r="B48" s="161"/>
      <c r="C48" s="160"/>
      <c r="D48" s="160"/>
      <c r="E48" s="160"/>
      <c r="F48" s="160"/>
      <c r="G48" s="160"/>
      <c r="H48" s="160"/>
      <c r="I48" s="158"/>
      <c r="J48" s="158"/>
      <c r="K48" s="158"/>
      <c r="L48" s="157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56"/>
      <c r="Z48" s="156"/>
      <c r="AA48" s="156"/>
      <c r="AB48" s="156"/>
      <c r="AC48" s="156"/>
      <c r="AD48" s="156"/>
      <c r="AE48" s="156"/>
      <c r="AF48" s="156"/>
      <c r="AG48" s="156"/>
      <c r="AH48" s="178"/>
      <c r="AI48" s="178"/>
      <c r="AK48" s="268"/>
      <c r="AL48" s="273"/>
      <c r="AM48" s="274"/>
      <c r="AN48" s="268"/>
      <c r="AO48" s="268"/>
      <c r="AP48" s="268"/>
      <c r="AQ48" s="268"/>
      <c r="AR48" s="268"/>
      <c r="AS48" s="268"/>
      <c r="AT48" s="268"/>
      <c r="AU48" s="268"/>
      <c r="AV48" s="268"/>
    </row>
    <row r="49" spans="1:48" hidden="1" outlineLevel="1" thickBot="1" x14ac:dyDescent="0.3">
      <c r="A49" s="172" t="s">
        <v>63</v>
      </c>
      <c r="B49" s="112" t="s">
        <v>148</v>
      </c>
      <c r="C49" s="112" t="s">
        <v>147</v>
      </c>
      <c r="D49" s="180" t="s">
        <v>94</v>
      </c>
      <c r="E49" s="111">
        <v>3.0000000000000001E-3</v>
      </c>
      <c r="F49" s="109">
        <v>6.0019999999999998</v>
      </c>
      <c r="G49" s="180" t="s">
        <v>94</v>
      </c>
      <c r="H49" s="108">
        <f>IF(AND(ISNUMBER(D49),D49&gt;0.0000001),D49/F49,E49/F49)</f>
        <v>4.9983338887037653E-4</v>
      </c>
      <c r="I49" s="181">
        <v>1.2999999999999999E-5</v>
      </c>
      <c r="J49" s="180" t="s">
        <v>94</v>
      </c>
      <c r="K49" s="105">
        <f>ROUND(H49*1000000,0)</f>
        <v>500</v>
      </c>
      <c r="L49" s="106">
        <f ca="1">INDIRECT("für_Einstufung!A"&amp;M49)</f>
        <v>0</v>
      </c>
      <c r="M49" s="132">
        <v>13</v>
      </c>
      <c r="N49" s="318">
        <f ca="1">IF(OR(ISNUMBER(INDIRECT("für_Einstufung!"&amp;AM$1&amp;$AL49)),INDIRECT("für_Einstufung!"&amp;AM$1&amp;$AL49)="n.b."),INDIRECT("für_Einstufung!"&amp;AM$1&amp;$AL49),MID(INDIRECT("für_Einstufung!"&amp;AM$1&amp;$AL49),2,20)*1)</f>
        <v>0</v>
      </c>
      <c r="O49" s="319"/>
      <c r="P49" s="319">
        <f ca="1">IF(OR(ISNUMBER(INDIRECT("für_Einstufung!"&amp;AO$1&amp;$AL49)),INDIRECT("für_Einstufung!"&amp;AO$1&amp;$AL49)="n.b."),INDIRECT("für_Einstufung!"&amp;AO$1&amp;$AL49),MID(INDIRECT("für_Einstufung!"&amp;AO$1&amp;$AL49),2,20)*1)</f>
        <v>0</v>
      </c>
      <c r="Q49" s="319"/>
      <c r="R49" s="319">
        <f ca="1">IF(OR(ISNUMBER(INDIRECT("für_Einstufung!"&amp;AQ$1&amp;$AL49)),INDIRECT("für_Einstufung!"&amp;AQ$1&amp;$AL49)="n.b."),INDIRECT("für_Einstufung!"&amp;AQ$1&amp;$AL49),MID(INDIRECT("für_Einstufung!"&amp;AQ$1&amp;$AL49),2,20)*1)</f>
        <v>0</v>
      </c>
      <c r="S49" s="319"/>
      <c r="T49" s="319">
        <f ca="1">IF(OR(ISNUMBER(INDIRECT("für_Einstufung!"&amp;AS$1&amp;$AL49)),INDIRECT("für_Einstufung!"&amp;AS$1&amp;$AL49)="n.b."),INDIRECT("für_Einstufung!"&amp;AS$1&amp;$AL49),MID(INDIRECT("für_Einstufung!"&amp;AS$1&amp;$AL49),2,20)*1)</f>
        <v>0</v>
      </c>
      <c r="U49" s="319"/>
      <c r="V49" s="319">
        <f ca="1">IF(OR(ISNUMBER(INDIRECT("für_Einstufung!"&amp;AU$1&amp;$AL49)),INDIRECT("für_Einstufung!"&amp;AU$1&amp;$AL49)="n.b."),INDIRECT("für_Einstufung!"&amp;AU$1&amp;$AL49),MID(INDIRECT("für_Einstufung!"&amp;AU$1&amp;$AL49),2,20)*1)</f>
        <v>0</v>
      </c>
      <c r="W49" s="151"/>
      <c r="X49" s="322">
        <f ca="1">IF(OR(ISNUMBER(INDIRECT("für_Einstufung!"&amp;AV$1&amp;$AL49)),INDIRECT("für_Einstufung!"&amp;AV$1&amp;$AL49)="n.b."),INDIRECT("für_Einstufung!"&amp;AV$1&amp;$AL49),MID(INDIRECT("für_Einstufung!"&amp;AV$1&amp;$AL49),2,20)*1)</f>
        <v>0</v>
      </c>
      <c r="Y49" s="331">
        <f ca="1">IF(N49="n.b.","n.b.",N49*0.000001/$H49)</f>
        <v>0</v>
      </c>
      <c r="Z49" s="330">
        <f t="shared" ref="Z49:AI53" si="97">IF(O49="n.b.","n.b.",O49*0.000001/$H49)</f>
        <v>0</v>
      </c>
      <c r="AA49" s="330">
        <f t="shared" ca="1" si="97"/>
        <v>0</v>
      </c>
      <c r="AB49" s="330">
        <f t="shared" si="97"/>
        <v>0</v>
      </c>
      <c r="AC49" s="330">
        <f t="shared" ca="1" si="97"/>
        <v>0</v>
      </c>
      <c r="AD49" s="330">
        <f t="shared" si="97"/>
        <v>0</v>
      </c>
      <c r="AE49" s="330">
        <f t="shared" ca="1" si="97"/>
        <v>0</v>
      </c>
      <c r="AF49" s="330">
        <f t="shared" si="97"/>
        <v>0</v>
      </c>
      <c r="AG49" s="330">
        <f t="shared" ca="1" si="97"/>
        <v>0</v>
      </c>
      <c r="AH49" s="153">
        <f t="shared" si="97"/>
        <v>0</v>
      </c>
      <c r="AI49" s="153">
        <f t="shared" ca="1" si="97"/>
        <v>0</v>
      </c>
      <c r="AK49" s="268"/>
      <c r="AL49" s="273">
        <v>18</v>
      </c>
      <c r="AM49" s="274" t="str">
        <f ca="1">INDIRECT("für_Einstufung!ai$"&amp;AL49)</f>
        <v>As</v>
      </c>
      <c r="AN49" s="268"/>
      <c r="AO49" s="268"/>
      <c r="AP49" s="268"/>
      <c r="AQ49" s="268"/>
      <c r="AR49" s="268"/>
      <c r="AS49" s="268"/>
      <c r="AT49" s="268"/>
      <c r="AU49" s="268"/>
      <c r="AV49" s="268"/>
    </row>
    <row r="50" spans="1:48" hidden="1" outlineLevel="1" thickBot="1" x14ac:dyDescent="0.3">
      <c r="A50" s="172" t="s">
        <v>62</v>
      </c>
      <c r="B50" s="112" t="s">
        <v>144</v>
      </c>
      <c r="C50" s="112" t="s">
        <v>146</v>
      </c>
      <c r="D50" s="180" t="s">
        <v>94</v>
      </c>
      <c r="E50" s="111">
        <v>3.0000000000000001E-3</v>
      </c>
      <c r="F50" s="152">
        <v>3.22</v>
      </c>
      <c r="G50" s="180" t="s">
        <v>94</v>
      </c>
      <c r="H50" s="108">
        <f>IF(AND(ISNUMBER(D50),D50&gt;0.0000001),D50/F50,E50/F50)</f>
        <v>9.3167701863354035E-4</v>
      </c>
      <c r="I50" s="181">
        <v>1.000013</v>
      </c>
      <c r="J50" s="180" t="s">
        <v>94</v>
      </c>
      <c r="K50" s="105">
        <f>ROUND(H50*1000000,0)</f>
        <v>932</v>
      </c>
      <c r="L50" s="106">
        <f ca="1">INDIRECT("für_Einstufung!A"&amp;M50)</f>
        <v>0</v>
      </c>
      <c r="M50" s="132">
        <v>14</v>
      </c>
      <c r="N50" s="318">
        <f ca="1">IF(OR(ISNUMBER(INDIRECT("für_Einstufung!"&amp;AM$1&amp;$AL50)),INDIRECT("für_Einstufung!"&amp;AM$1&amp;$AL50)="n.b."),INDIRECT("für_Einstufung!"&amp;AM$1&amp;$AL50),MID(INDIRECT("für_Einstufung!"&amp;AM$1&amp;$AL50),2,20)*1)</f>
        <v>0</v>
      </c>
      <c r="O50" s="319"/>
      <c r="P50" s="319">
        <f ca="1">IF(OR(ISNUMBER(INDIRECT("für_Einstufung!"&amp;AO$1&amp;$AL50)),INDIRECT("für_Einstufung!"&amp;AO$1&amp;$AL50)="n.b."),INDIRECT("für_Einstufung!"&amp;AO$1&amp;$AL50),MID(INDIRECT("für_Einstufung!"&amp;AO$1&amp;$AL50),2,20)*1)</f>
        <v>0</v>
      </c>
      <c r="Q50" s="319"/>
      <c r="R50" s="319">
        <f ca="1">IF(OR(ISNUMBER(INDIRECT("für_Einstufung!"&amp;AQ$1&amp;$AL50)),INDIRECT("für_Einstufung!"&amp;AQ$1&amp;$AL50)="n.b."),INDIRECT("für_Einstufung!"&amp;AQ$1&amp;$AL50),MID(INDIRECT("für_Einstufung!"&amp;AQ$1&amp;$AL50),2,20)*1)</f>
        <v>0</v>
      </c>
      <c r="S50" s="319"/>
      <c r="T50" s="319">
        <f ca="1">IF(OR(ISNUMBER(INDIRECT("für_Einstufung!"&amp;AS$1&amp;$AL50)),INDIRECT("für_Einstufung!"&amp;AS$1&amp;$AL50)="n.b."),INDIRECT("für_Einstufung!"&amp;AS$1&amp;$AL50),MID(INDIRECT("für_Einstufung!"&amp;AS$1&amp;$AL50),2,20)*1)</f>
        <v>0</v>
      </c>
      <c r="U50" s="319"/>
      <c r="V50" s="319">
        <f ca="1">IF(OR(ISNUMBER(INDIRECT("für_Einstufung!"&amp;AU$1&amp;$AL50)),INDIRECT("für_Einstufung!"&amp;AU$1&amp;$AL50)="n.b."),INDIRECT("für_Einstufung!"&amp;AU$1&amp;$AL50),MID(INDIRECT("für_Einstufung!"&amp;AU$1&amp;$AL50),2,20)*1)</f>
        <v>0</v>
      </c>
      <c r="W50" s="105"/>
      <c r="X50" s="132">
        <f ca="1">IF(OR(ISNUMBER(INDIRECT("für_Einstufung!"&amp;AV$1&amp;$AL50)),INDIRECT("für_Einstufung!"&amp;AV$1&amp;$AL50)="n.b."),INDIRECT("für_Einstufung!"&amp;AV$1&amp;$AL50),MID(INDIRECT("für_Einstufung!"&amp;AV$1&amp;$AL50),2,20)*1)</f>
        <v>0</v>
      </c>
      <c r="Y50" s="331">
        <f t="shared" ref="Y50:Y52" ca="1" si="98">IF(N50="n.b.","n.b.",N50*0.000001/$H50)</f>
        <v>0</v>
      </c>
      <c r="Z50" s="330">
        <f t="shared" ref="Z50:Z52" si="99">IF(O50="n.b.","n.b.",O50*0.000001/$H50)</f>
        <v>0</v>
      </c>
      <c r="AA50" s="330">
        <f t="shared" ref="AA50:AA52" ca="1" si="100">IF(P50="n.b.","n.b.",P50*0.000001/$H50)</f>
        <v>0</v>
      </c>
      <c r="AB50" s="330">
        <f t="shared" ref="AB50:AB52" si="101">IF(Q50="n.b.","n.b.",Q50*0.000001/$H50)</f>
        <v>0</v>
      </c>
      <c r="AC50" s="330">
        <f t="shared" ref="AC50:AC52" ca="1" si="102">IF(R50="n.b.","n.b.",R50*0.000001/$H50)</f>
        <v>0</v>
      </c>
      <c r="AD50" s="330">
        <f t="shared" ref="AD50:AD52" si="103">IF(S50="n.b.","n.b.",S50*0.000001/$H50)</f>
        <v>0</v>
      </c>
      <c r="AE50" s="330">
        <f t="shared" ref="AE50:AE52" ca="1" si="104">IF(T50="n.b.","n.b.",T50*0.000001/$H50)</f>
        <v>0</v>
      </c>
      <c r="AF50" s="330">
        <f t="shared" ref="AF50:AF52" si="105">IF(U50="n.b.","n.b.",U50*0.000001/$H50)</f>
        <v>0</v>
      </c>
      <c r="AG50" s="330">
        <f t="shared" ref="AG50:AG52" ca="1" si="106">IF(V50="n.b.","n.b.",V50*0.000001/$H50)</f>
        <v>0</v>
      </c>
      <c r="AH50" s="153">
        <f t="shared" si="97"/>
        <v>0</v>
      </c>
      <c r="AI50" s="153">
        <f t="shared" ca="1" si="97"/>
        <v>0</v>
      </c>
      <c r="AK50" s="268"/>
      <c r="AL50" s="273">
        <v>19</v>
      </c>
      <c r="AM50" s="274" t="str">
        <f ca="1">INDIRECT("für_Einstufung!ai$"&amp;AL50)</f>
        <v>B</v>
      </c>
      <c r="AN50" s="268"/>
      <c r="AO50" s="268"/>
      <c r="AP50" s="268"/>
      <c r="AQ50" s="268"/>
      <c r="AR50" s="268"/>
      <c r="AS50" s="268"/>
      <c r="AT50" s="268"/>
      <c r="AU50" s="268"/>
      <c r="AV50" s="268"/>
    </row>
    <row r="51" spans="1:48" hidden="1" outlineLevel="1" thickBot="1" x14ac:dyDescent="0.3">
      <c r="A51" s="172" t="s">
        <v>59</v>
      </c>
      <c r="B51" s="112" t="s">
        <v>144</v>
      </c>
      <c r="C51" s="112" t="s">
        <v>145</v>
      </c>
      <c r="D51" s="180" t="s">
        <v>94</v>
      </c>
      <c r="E51" s="111">
        <v>3.0000000000000001E-3</v>
      </c>
      <c r="F51" s="152">
        <v>1.225315980478038</v>
      </c>
      <c r="G51" s="180" t="s">
        <v>94</v>
      </c>
      <c r="H51" s="108">
        <f>IF(AND(ISNUMBER(D51),D51&gt;0.0000001),D51/F51,E51/F51)</f>
        <v>2.4483480569882036E-3</v>
      </c>
      <c r="I51" s="181">
        <v>2.000013</v>
      </c>
      <c r="J51" s="180" t="s">
        <v>94</v>
      </c>
      <c r="K51" s="105">
        <f>ROUND(H51*1000000,-1)</f>
        <v>2450</v>
      </c>
      <c r="L51" s="106">
        <f ca="1">INDIRECT("für_Einstufung!A"&amp;M51)</f>
        <v>0</v>
      </c>
      <c r="M51" s="132">
        <v>33</v>
      </c>
      <c r="N51" s="318">
        <f ca="1">IF(OR(ISNUMBER(INDIRECT("für_Einstufung!"&amp;AM$1&amp;$AL51)),INDIRECT("für_Einstufung!"&amp;AM$1&amp;$AL51)="n.b."),INDIRECT("für_Einstufung!"&amp;AM$1&amp;$AL51),MID(INDIRECT("für_Einstufung!"&amp;AM$1&amp;$AL51),2,20)*1)</f>
        <v>0</v>
      </c>
      <c r="O51" s="319"/>
      <c r="P51" s="319">
        <f ca="1">IF(OR(ISNUMBER(INDIRECT("für_Einstufung!"&amp;AO$1&amp;$AL51)),INDIRECT("für_Einstufung!"&amp;AO$1&amp;$AL51)="n.b."),INDIRECT("für_Einstufung!"&amp;AO$1&amp;$AL51),MID(INDIRECT("für_Einstufung!"&amp;AO$1&amp;$AL51),2,20)*1)</f>
        <v>0</v>
      </c>
      <c r="Q51" s="319"/>
      <c r="R51" s="319">
        <f ca="1">IF(OR(ISNUMBER(INDIRECT("für_Einstufung!"&amp;AQ$1&amp;$AL51)),INDIRECT("für_Einstufung!"&amp;AQ$1&amp;$AL51)="n.b."),INDIRECT("für_Einstufung!"&amp;AQ$1&amp;$AL51),MID(INDIRECT("für_Einstufung!"&amp;AQ$1&amp;$AL51),2,20)*1)</f>
        <v>0</v>
      </c>
      <c r="S51" s="319"/>
      <c r="T51" s="319">
        <f ca="1">IF(OR(ISNUMBER(INDIRECT("für_Einstufung!"&amp;AS$1&amp;$AL51)),INDIRECT("für_Einstufung!"&amp;AS$1&amp;$AL51)="n.b."),INDIRECT("für_Einstufung!"&amp;AS$1&amp;$AL51),MID(INDIRECT("für_Einstufung!"&amp;AS$1&amp;$AL51),2,20)*1)</f>
        <v>0</v>
      </c>
      <c r="U51" s="319"/>
      <c r="V51" s="319">
        <f ca="1">IF(OR(ISNUMBER(INDIRECT("für_Einstufung!"&amp;AU$1&amp;$AL51)),INDIRECT("für_Einstufung!"&amp;AU$1&amp;$AL51)="n.b."),INDIRECT("für_Einstufung!"&amp;AU$1&amp;$AL51),MID(INDIRECT("für_Einstufung!"&amp;AU$1&amp;$AL51),2,20)*1)</f>
        <v>0</v>
      </c>
      <c r="W51" s="105"/>
      <c r="X51" s="132">
        <f ca="1">IF(OR(ISNUMBER(INDIRECT("für_Einstufung!"&amp;AV$1&amp;$AL51)),INDIRECT("für_Einstufung!"&amp;AV$1&amp;$AL51)="n.b."),INDIRECT("für_Einstufung!"&amp;AV$1&amp;$AL51),MID(INDIRECT("für_Einstufung!"&amp;AV$1&amp;$AL51),2,20)*1)</f>
        <v>0</v>
      </c>
      <c r="Y51" s="331">
        <f t="shared" ca="1" si="98"/>
        <v>0</v>
      </c>
      <c r="Z51" s="330">
        <f t="shared" si="99"/>
        <v>0</v>
      </c>
      <c r="AA51" s="330">
        <f t="shared" ca="1" si="100"/>
        <v>0</v>
      </c>
      <c r="AB51" s="330">
        <f t="shared" si="101"/>
        <v>0</v>
      </c>
      <c r="AC51" s="330">
        <f t="shared" ca="1" si="102"/>
        <v>0</v>
      </c>
      <c r="AD51" s="330">
        <f t="shared" si="103"/>
        <v>0</v>
      </c>
      <c r="AE51" s="330">
        <f t="shared" ca="1" si="104"/>
        <v>0</v>
      </c>
      <c r="AF51" s="330">
        <f t="shared" si="105"/>
        <v>0</v>
      </c>
      <c r="AG51" s="330">
        <f t="shared" ca="1" si="106"/>
        <v>0</v>
      </c>
      <c r="AH51" s="153">
        <f t="shared" si="97"/>
        <v>0</v>
      </c>
      <c r="AI51" s="153">
        <f t="shared" ca="1" si="97"/>
        <v>0</v>
      </c>
      <c r="AK51" s="268"/>
      <c r="AL51" s="273">
        <v>22</v>
      </c>
      <c r="AM51" s="274" t="str">
        <f ca="1">INDIRECT("für_Einstufung!ai$"&amp;AL51)</f>
        <v>Br</v>
      </c>
      <c r="AN51" s="268"/>
      <c r="AO51" s="268"/>
      <c r="AP51" s="268"/>
      <c r="AQ51" s="268"/>
      <c r="AR51" s="268"/>
      <c r="AS51" s="268"/>
      <c r="AT51" s="268"/>
      <c r="AU51" s="268"/>
      <c r="AV51" s="268"/>
    </row>
    <row r="52" spans="1:48" hidden="1" outlineLevel="1" thickBot="1" x14ac:dyDescent="0.3">
      <c r="A52" s="172" t="s">
        <v>30</v>
      </c>
      <c r="B52" s="112" t="s">
        <v>144</v>
      </c>
      <c r="C52" s="112" t="s">
        <v>30</v>
      </c>
      <c r="D52" s="180" t="s">
        <v>94</v>
      </c>
      <c r="E52" s="111">
        <v>3.0000000000000001E-3</v>
      </c>
      <c r="F52" s="109">
        <v>1</v>
      </c>
      <c r="G52" s="180" t="s">
        <v>94</v>
      </c>
      <c r="H52" s="108">
        <f>IF(AND(ISNUMBER(D52),D52&gt;0.0000001),D52/F52,E52/F52)</f>
        <v>3.0000000000000001E-3</v>
      </c>
      <c r="I52" s="181">
        <v>2.000013</v>
      </c>
      <c r="J52" s="180" t="s">
        <v>94</v>
      </c>
      <c r="K52" s="105">
        <f>ROUND(H52*1000000,-1)</f>
        <v>3000</v>
      </c>
      <c r="L52" s="106">
        <f ca="1">INDIRECT("für_Einstufung!A"&amp;M52)</f>
        <v>0</v>
      </c>
      <c r="M52" s="132">
        <v>33</v>
      </c>
      <c r="N52" s="318">
        <f ca="1">IF(OR(ISNUMBER(INDIRECT("für_Einstufung!"&amp;AM$1&amp;$AL52)),INDIRECT("für_Einstufung!"&amp;AM$1&amp;$AL52)="n.b."),INDIRECT("für_Einstufung!"&amp;AM$1&amp;$AL52),MID(INDIRECT("für_Einstufung!"&amp;AM$1&amp;$AL52),2,20)*1)</f>
        <v>0</v>
      </c>
      <c r="O52" s="319"/>
      <c r="P52" s="319">
        <f ca="1">IF(OR(ISNUMBER(INDIRECT("für_Einstufung!"&amp;AO$1&amp;$AL52)),INDIRECT("für_Einstufung!"&amp;AO$1&amp;$AL52)="n.b."),INDIRECT("für_Einstufung!"&amp;AO$1&amp;$AL52),MID(INDIRECT("für_Einstufung!"&amp;AO$1&amp;$AL52),2,20)*1)</f>
        <v>0</v>
      </c>
      <c r="Q52" s="319"/>
      <c r="R52" s="319">
        <f ca="1">IF(OR(ISNUMBER(INDIRECT("für_Einstufung!"&amp;AQ$1&amp;$AL52)),INDIRECT("für_Einstufung!"&amp;AQ$1&amp;$AL52)="n.b."),INDIRECT("für_Einstufung!"&amp;AQ$1&amp;$AL52),MID(INDIRECT("für_Einstufung!"&amp;AQ$1&amp;$AL52),2,20)*1)</f>
        <v>0</v>
      </c>
      <c r="S52" s="319"/>
      <c r="T52" s="319">
        <f ca="1">IF(OR(ISNUMBER(INDIRECT("für_Einstufung!"&amp;AS$1&amp;$AL52)),INDIRECT("für_Einstufung!"&amp;AS$1&amp;$AL52)="n.b."),INDIRECT("für_Einstufung!"&amp;AS$1&amp;$AL52),MID(INDIRECT("für_Einstufung!"&amp;AS$1&amp;$AL52),2,20)*1)</f>
        <v>0</v>
      </c>
      <c r="U52" s="319"/>
      <c r="V52" s="319">
        <f ca="1">IF(OR(ISNUMBER(INDIRECT("für_Einstufung!"&amp;AU$1&amp;$AL52)),INDIRECT("für_Einstufung!"&amp;AU$1&amp;$AL52)="n.b."),INDIRECT("für_Einstufung!"&amp;AU$1&amp;$AL52),MID(INDIRECT("für_Einstufung!"&amp;AU$1&amp;$AL52),2,20)*1)</f>
        <v>0</v>
      </c>
      <c r="W52" s="105"/>
      <c r="X52" s="132">
        <f ca="1">IF(OR(ISNUMBER(INDIRECT("für_Einstufung!"&amp;AV$1&amp;$AL52)),INDIRECT("für_Einstufung!"&amp;AV$1&amp;$AL52)="n.b."),INDIRECT("für_Einstufung!"&amp;AV$1&amp;$AL52),MID(INDIRECT("für_Einstufung!"&amp;AV$1&amp;$AL52),2,20)*1)</f>
        <v>0</v>
      </c>
      <c r="Y52" s="331">
        <f t="shared" ca="1" si="98"/>
        <v>0</v>
      </c>
      <c r="Z52" s="330">
        <f t="shared" si="99"/>
        <v>0</v>
      </c>
      <c r="AA52" s="330">
        <f t="shared" ca="1" si="100"/>
        <v>0</v>
      </c>
      <c r="AB52" s="330">
        <f t="shared" si="101"/>
        <v>0</v>
      </c>
      <c r="AC52" s="330">
        <f t="shared" ca="1" si="102"/>
        <v>0</v>
      </c>
      <c r="AD52" s="330">
        <f t="shared" si="103"/>
        <v>0</v>
      </c>
      <c r="AE52" s="330">
        <f t="shared" ca="1" si="104"/>
        <v>0</v>
      </c>
      <c r="AF52" s="330">
        <f t="shared" si="105"/>
        <v>0</v>
      </c>
      <c r="AG52" s="330">
        <f t="shared" ca="1" si="106"/>
        <v>0</v>
      </c>
      <c r="AH52" s="153">
        <f t="shared" si="97"/>
        <v>0</v>
      </c>
      <c r="AI52" s="153">
        <f t="shared" ca="1" si="97"/>
        <v>0</v>
      </c>
      <c r="AK52" s="268"/>
      <c r="AL52" s="273">
        <v>39</v>
      </c>
      <c r="AM52" s="274" t="str">
        <f ca="1">INDIRECT("für_Einstufung!ai$"&amp;AL52)</f>
        <v>Pb</v>
      </c>
      <c r="AN52" s="268"/>
      <c r="AO52" s="268"/>
      <c r="AP52" s="268"/>
      <c r="AQ52" s="268"/>
      <c r="AR52" s="268"/>
      <c r="AS52" s="268"/>
      <c r="AT52" s="268"/>
      <c r="AU52" s="268"/>
      <c r="AV52" s="268"/>
    </row>
    <row r="53" spans="1:48" hidden="1" outlineLevel="1" thickBot="1" x14ac:dyDescent="0.3">
      <c r="A53" s="172" t="s">
        <v>43</v>
      </c>
      <c r="B53" s="112" t="s">
        <v>144</v>
      </c>
      <c r="C53" s="112" t="s">
        <v>143</v>
      </c>
      <c r="D53" s="180" t="s">
        <v>94</v>
      </c>
      <c r="E53" s="111">
        <v>3.0000000000000001E-3</v>
      </c>
      <c r="F53" s="152">
        <v>1.2507742946708462</v>
      </c>
      <c r="G53" s="180" t="s">
        <v>94</v>
      </c>
      <c r="H53" s="108">
        <f>IF(AND(ISNUMBER(D53),D53&gt;0.0000001),D53/F53,E53/F53)</f>
        <v>2.398514274543418E-3</v>
      </c>
      <c r="I53" s="181">
        <v>2.000013</v>
      </c>
      <c r="J53" s="180" t="s">
        <v>94</v>
      </c>
      <c r="K53" s="105">
        <f>ROUND(H53*1000000,-1)</f>
        <v>2400</v>
      </c>
      <c r="L53" s="106">
        <f ca="1">INDIRECT("für_Einstufung!A"&amp;M53)</f>
        <v>0</v>
      </c>
      <c r="M53" s="132">
        <v>33</v>
      </c>
      <c r="N53" s="318">
        <f ca="1">IF(OR(ISNUMBER(INDIRECT("für_Einstufung!"&amp;AM$1&amp;$AL53)),INDIRECT("für_Einstufung!"&amp;AM$1&amp;$AL53)="n.b."),INDIRECT("für_Einstufung!"&amp;AM$1&amp;$AL53),MID(INDIRECT("für_Einstufung!"&amp;AM$1&amp;$AL53),2,20)*1)</f>
        <v>0</v>
      </c>
      <c r="O53" s="319"/>
      <c r="P53" s="319">
        <f ca="1">IF(OR(ISNUMBER(INDIRECT("für_Einstufung!"&amp;AO$1&amp;$AL53)),INDIRECT("für_Einstufung!"&amp;AO$1&amp;$AL53)="n.b."),INDIRECT("für_Einstufung!"&amp;AO$1&amp;$AL53),MID(INDIRECT("für_Einstufung!"&amp;AO$1&amp;$AL53),2,20)*1)</f>
        <v>0</v>
      </c>
      <c r="Q53" s="319"/>
      <c r="R53" s="319">
        <f ca="1">IF(OR(ISNUMBER(INDIRECT("für_Einstufung!"&amp;AQ$1&amp;$AL53)),INDIRECT("für_Einstufung!"&amp;AQ$1&amp;$AL53)="n.b."),INDIRECT("für_Einstufung!"&amp;AQ$1&amp;$AL53),MID(INDIRECT("für_Einstufung!"&amp;AQ$1&amp;$AL53),2,20)*1)</f>
        <v>0</v>
      </c>
      <c r="S53" s="319"/>
      <c r="T53" s="319">
        <f ca="1">IF(OR(ISNUMBER(INDIRECT("für_Einstufung!"&amp;AS$1&amp;$AL53)),INDIRECT("für_Einstufung!"&amp;AS$1&amp;$AL53)="n.b."),INDIRECT("für_Einstufung!"&amp;AS$1&amp;$AL53),MID(INDIRECT("für_Einstufung!"&amp;AS$1&amp;$AL53),2,20)*1)</f>
        <v>0</v>
      </c>
      <c r="U53" s="319"/>
      <c r="V53" s="319">
        <f ca="1">IF(OR(ISNUMBER(INDIRECT("für_Einstufung!"&amp;AU$1&amp;$AL53)),INDIRECT("für_Einstufung!"&amp;AU$1&amp;$AL53)="n.b."),INDIRECT("für_Einstufung!"&amp;AU$1&amp;$AL53),MID(INDIRECT("für_Einstufung!"&amp;AU$1&amp;$AL53),2,20)*1)</f>
        <v>0</v>
      </c>
      <c r="W53" s="105"/>
      <c r="X53" s="132">
        <f ca="1">IF(OR(ISNUMBER(INDIRECT("für_Einstufung!"&amp;AV$1&amp;$AL53)),INDIRECT("für_Einstufung!"&amp;AV$1&amp;$AL53)="n.b."),INDIRECT("für_Einstufung!"&amp;AV$1&amp;$AL53),MID(INDIRECT("für_Einstufung!"&amp;AV$1&amp;$AL53),2,20)*1)</f>
        <v>0</v>
      </c>
      <c r="Y53" s="331">
        <f t="shared" ref="Y53" ca="1" si="107">IF(N53="n.b.","n.b.",N53*0.000001/$H53)</f>
        <v>0</v>
      </c>
      <c r="Z53" s="330">
        <f t="shared" si="97"/>
        <v>0</v>
      </c>
      <c r="AA53" s="330">
        <f t="shared" ca="1" si="97"/>
        <v>0</v>
      </c>
      <c r="AB53" s="330">
        <f t="shared" si="97"/>
        <v>0</v>
      </c>
      <c r="AC53" s="330">
        <f t="shared" ca="1" si="97"/>
        <v>0</v>
      </c>
      <c r="AD53" s="330">
        <f t="shared" si="97"/>
        <v>0</v>
      </c>
      <c r="AE53" s="330">
        <f t="shared" ca="1" si="97"/>
        <v>0</v>
      </c>
      <c r="AF53" s="330">
        <f t="shared" si="97"/>
        <v>0</v>
      </c>
      <c r="AG53" s="330">
        <f t="shared" ca="1" si="97"/>
        <v>0</v>
      </c>
      <c r="AH53" s="153">
        <f t="shared" si="97"/>
        <v>0</v>
      </c>
      <c r="AI53" s="153">
        <f t="shared" ca="1" si="97"/>
        <v>0</v>
      </c>
      <c r="AK53" s="268"/>
      <c r="AL53" s="273">
        <v>44</v>
      </c>
      <c r="AM53" s="274" t="str">
        <f ca="1">INDIRECT("für_Einstufung!ai$"&amp;AL53)</f>
        <v>Te</v>
      </c>
      <c r="AN53" s="268"/>
      <c r="AO53" s="268"/>
      <c r="AP53" s="268"/>
      <c r="AQ53" s="268"/>
      <c r="AR53" s="268"/>
      <c r="AS53" s="268"/>
      <c r="AT53" s="268"/>
      <c r="AU53" s="268"/>
      <c r="AV53" s="268"/>
    </row>
    <row r="54" spans="1:48" ht="15.6" hidden="1" outlineLevel="1" x14ac:dyDescent="0.25">
      <c r="A54" s="170"/>
      <c r="B54" s="169"/>
      <c r="C54" s="168"/>
      <c r="D54" s="168"/>
      <c r="E54" s="168"/>
      <c r="F54" s="168"/>
      <c r="G54" s="168"/>
      <c r="H54" s="168"/>
      <c r="I54" s="166"/>
      <c r="J54" s="166"/>
      <c r="K54" s="166"/>
      <c r="L54" s="165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3"/>
      <c r="Z54" s="163"/>
      <c r="AA54" s="163"/>
      <c r="AB54" s="163"/>
      <c r="AC54" s="163"/>
      <c r="AD54" s="163"/>
      <c r="AE54" s="163"/>
      <c r="AF54" s="163"/>
      <c r="AG54" s="163"/>
      <c r="AH54" s="179"/>
      <c r="AI54" s="179"/>
      <c r="AK54" s="268"/>
      <c r="AL54" s="273"/>
      <c r="AM54" s="274"/>
      <c r="AN54" s="268"/>
      <c r="AO54" s="268"/>
      <c r="AP54" s="268"/>
      <c r="AQ54" s="268"/>
      <c r="AR54" s="268"/>
      <c r="AS54" s="268"/>
      <c r="AT54" s="268"/>
      <c r="AU54" s="268"/>
      <c r="AV54" s="268"/>
    </row>
    <row r="55" spans="1:48" ht="16.2" hidden="1" outlineLevel="1" thickBot="1" x14ac:dyDescent="0.3">
      <c r="A55" s="162" t="s">
        <v>137</v>
      </c>
      <c r="B55" s="161"/>
      <c r="C55" s="160"/>
      <c r="D55" s="160"/>
      <c r="E55" s="160"/>
      <c r="F55" s="160"/>
      <c r="G55" s="160"/>
      <c r="H55" s="160"/>
      <c r="I55" s="158"/>
      <c r="J55" s="158"/>
      <c r="K55" s="158"/>
      <c r="L55" s="157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56"/>
      <c r="Z55" s="156"/>
      <c r="AA55" s="156"/>
      <c r="AB55" s="156"/>
      <c r="AC55" s="156"/>
      <c r="AD55" s="156"/>
      <c r="AE55" s="156"/>
      <c r="AF55" s="156"/>
      <c r="AG55" s="156"/>
      <c r="AH55" s="178"/>
      <c r="AI55" s="178"/>
      <c r="AK55" s="268"/>
      <c r="AL55" s="273"/>
      <c r="AM55" s="274"/>
      <c r="AN55" s="268"/>
      <c r="AO55" s="268"/>
      <c r="AP55" s="268"/>
      <c r="AQ55" s="268"/>
      <c r="AR55" s="268"/>
      <c r="AS55" s="268"/>
      <c r="AT55" s="268"/>
      <c r="AU55" s="268"/>
      <c r="AV55" s="268"/>
    </row>
    <row r="56" spans="1:48" hidden="1" outlineLevel="1" thickBot="1" x14ac:dyDescent="0.3">
      <c r="A56" s="155" t="s">
        <v>334</v>
      </c>
      <c r="B56" s="123"/>
      <c r="C56" s="123"/>
      <c r="D56" s="122"/>
      <c r="E56" s="121"/>
      <c r="F56" s="120"/>
      <c r="G56" s="121"/>
      <c r="H56" s="121"/>
      <c r="I56" s="118"/>
      <c r="J56" s="118"/>
      <c r="K56" s="118"/>
      <c r="L56" s="117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4"/>
      <c r="Z56" s="114"/>
      <c r="AA56" s="114"/>
      <c r="AB56" s="114"/>
      <c r="AC56" s="114"/>
      <c r="AD56" s="114"/>
      <c r="AE56" s="114"/>
      <c r="AF56" s="114"/>
      <c r="AG56" s="114"/>
      <c r="AH56" s="175"/>
      <c r="AI56" s="175"/>
      <c r="AK56" s="268"/>
      <c r="AL56" s="273"/>
      <c r="AM56" s="272"/>
      <c r="AN56" s="268"/>
      <c r="AO56" s="268"/>
      <c r="AP56" s="268"/>
      <c r="AQ56" s="268"/>
      <c r="AR56" s="268"/>
      <c r="AS56" s="268"/>
      <c r="AT56" s="268"/>
      <c r="AU56" s="268"/>
      <c r="AV56" s="268"/>
    </row>
    <row r="57" spans="1:48" ht="28.2" hidden="1" outlineLevel="1" thickBot="1" x14ac:dyDescent="0.3">
      <c r="A57" s="113" t="s">
        <v>32</v>
      </c>
      <c r="B57" s="112" t="s">
        <v>134</v>
      </c>
      <c r="C57" s="112" t="s">
        <v>32</v>
      </c>
      <c r="D57" s="111">
        <v>0.01</v>
      </c>
      <c r="E57" s="110">
        <v>2.5000000000000001E-2</v>
      </c>
      <c r="F57" s="109">
        <v>1</v>
      </c>
      <c r="G57" s="108">
        <f>D57/F57</f>
        <v>0.01</v>
      </c>
      <c r="H57" s="108">
        <f>G57*E57/D57</f>
        <v>2.5000000000000001E-2</v>
      </c>
      <c r="I57" s="107" t="s">
        <v>94</v>
      </c>
      <c r="J57" s="105">
        <f>ROUND(G57*1000000,-1)</f>
        <v>10000</v>
      </c>
      <c r="K57" s="105">
        <f>ROUND(H57*1000000,-1)</f>
        <v>25000</v>
      </c>
      <c r="L57" s="106">
        <f ca="1">INDIRECT("für_Einstufung!A"&amp;M57)</f>
        <v>0</v>
      </c>
      <c r="M57" s="132">
        <v>59</v>
      </c>
      <c r="N57" s="318">
        <f ca="1">IF(OR(ISNUMBER(INDIRECT("für_Einstufung!"&amp;AM$1&amp;$AL57)),INDIRECT("für_Einstufung!"&amp;AM$1&amp;$AL57)="n.b."),INDIRECT("für_Einstufung!"&amp;AM$1&amp;$AL57),MID(INDIRECT("für_Einstufung!"&amp;AM$1&amp;$AL57),2,20)*1)</f>
        <v>0</v>
      </c>
      <c r="O57" s="319"/>
      <c r="P57" s="319">
        <f ca="1">IF(OR(ISNUMBER(INDIRECT("für_Einstufung!"&amp;AO$1&amp;$AL57)),INDIRECT("für_Einstufung!"&amp;AO$1&amp;$AL57)="n.b."),INDIRECT("für_Einstufung!"&amp;AO$1&amp;$AL57),MID(INDIRECT("für_Einstufung!"&amp;AO$1&amp;$AL57),2,20)*1)</f>
        <v>0</v>
      </c>
      <c r="Q57" s="319"/>
      <c r="R57" s="319">
        <f ca="1">IF(OR(ISNUMBER(INDIRECT("für_Einstufung!"&amp;AQ$1&amp;$AL57)),INDIRECT("für_Einstufung!"&amp;AQ$1&amp;$AL57)="n.b."),INDIRECT("für_Einstufung!"&amp;AQ$1&amp;$AL57),MID(INDIRECT("für_Einstufung!"&amp;AQ$1&amp;$AL57),2,20)*1)</f>
        <v>0</v>
      </c>
      <c r="S57" s="319"/>
      <c r="T57" s="319">
        <f ca="1">IF(OR(ISNUMBER(INDIRECT("für_Einstufung!"&amp;AS$1&amp;$AL57)),INDIRECT("für_Einstufung!"&amp;AS$1&amp;$AL57)="n.b."),INDIRECT("für_Einstufung!"&amp;AS$1&amp;$AL57),MID(INDIRECT("für_Einstufung!"&amp;AS$1&amp;$AL57),2,20)*1)</f>
        <v>0</v>
      </c>
      <c r="U57" s="319"/>
      <c r="V57" s="319">
        <f ca="1">IF(OR(ISNUMBER(INDIRECT("für_Einstufung!"&amp;AU$1&amp;$AL57)),INDIRECT("für_Einstufung!"&amp;AU$1&amp;$AL57)="n.b."),INDIRECT("für_Einstufung!"&amp;AU$1&amp;$AL57),MID(INDIRECT("für_Einstufung!"&amp;AU$1&amp;$AL57),2,20)*1)</f>
        <v>0</v>
      </c>
      <c r="W57" s="105"/>
      <c r="X57" s="132">
        <f ca="1">IF(OR(ISNUMBER(INDIRECT("für_Einstufung!"&amp;AV$1&amp;$AL57)),INDIRECT("für_Einstufung!"&amp;AV$1&amp;$AL57)="n.b."),INDIRECT("für_Einstufung!"&amp;AV$1&amp;$AL57),MID(INDIRECT("für_Einstufung!"&amp;AV$1&amp;$AL57),2,20)*1)</f>
        <v>0</v>
      </c>
      <c r="Y57" s="331" t="str">
        <f ca="1">IF(OR(N57="Fehler (oder n.b.)",N57="n.b."),"n.b.",IF(N57*0.000001&lt;$G57,"&lt; Bgr.",N57*0.000001/$H57))</f>
        <v>&lt; Bgr.</v>
      </c>
      <c r="Z57" s="330" t="str">
        <f t="shared" ref="Z57:AI57" si="108">IF(OR(O57="Fehler (oder n.b.)",O57="n.b."),"n.b.",IF(O57*0.000001&lt;$G57,"&lt; Bgr.",O57*0.000001/$H57))</f>
        <v>&lt; Bgr.</v>
      </c>
      <c r="AA57" s="330" t="str">
        <f t="shared" ca="1" si="108"/>
        <v>&lt; Bgr.</v>
      </c>
      <c r="AB57" s="330" t="str">
        <f t="shared" si="108"/>
        <v>&lt; Bgr.</v>
      </c>
      <c r="AC57" s="330" t="str">
        <f t="shared" ca="1" si="108"/>
        <v>&lt; Bgr.</v>
      </c>
      <c r="AD57" s="330" t="str">
        <f t="shared" si="108"/>
        <v>&lt; Bgr.</v>
      </c>
      <c r="AE57" s="330" t="str">
        <f t="shared" ca="1" si="108"/>
        <v>&lt; Bgr.</v>
      </c>
      <c r="AF57" s="330" t="str">
        <f t="shared" si="108"/>
        <v>&lt; Bgr.</v>
      </c>
      <c r="AG57" s="330" t="str">
        <f t="shared" ca="1" si="108"/>
        <v>&lt; Bgr.</v>
      </c>
      <c r="AH57" s="153" t="str">
        <f t="shared" si="108"/>
        <v>&lt; Bgr.</v>
      </c>
      <c r="AI57" s="153" t="str">
        <f t="shared" ca="1" si="108"/>
        <v>&lt; Bgr.</v>
      </c>
      <c r="AK57" s="268"/>
      <c r="AL57" s="273">
        <v>63</v>
      </c>
      <c r="AM57" s="274" t="str">
        <f ca="1">INDIRECT("für_Einstufung!ai$"&amp;AL57)</f>
        <v>Cu_goL &lt; 1 mm</v>
      </c>
      <c r="AN57" s="268"/>
      <c r="AO57" s="268"/>
      <c r="AP57" s="268"/>
      <c r="AQ57" s="268"/>
      <c r="AR57" s="268"/>
      <c r="AS57" s="268"/>
      <c r="AT57" s="268"/>
      <c r="AU57" s="268"/>
      <c r="AV57" s="268"/>
    </row>
    <row r="58" spans="1:48" ht="28.2" hidden="1" outlineLevel="1" thickBot="1" x14ac:dyDescent="0.3">
      <c r="A58" s="113" t="s">
        <v>31</v>
      </c>
      <c r="B58" s="112" t="s">
        <v>134</v>
      </c>
      <c r="C58" s="112" t="s">
        <v>31</v>
      </c>
      <c r="D58" s="177" t="s">
        <v>142</v>
      </c>
      <c r="E58" s="110"/>
      <c r="F58" s="109"/>
      <c r="G58" s="108" t="s">
        <v>94</v>
      </c>
      <c r="H58" s="108" t="s">
        <v>94</v>
      </c>
      <c r="I58" s="107" t="s">
        <v>94</v>
      </c>
      <c r="J58" s="105" t="s">
        <v>94</v>
      </c>
      <c r="K58" s="105" t="s">
        <v>94</v>
      </c>
      <c r="L58" s="106">
        <f ca="1">INDIRECT("für_Einstufung!A"&amp;M58)</f>
        <v>0</v>
      </c>
      <c r="M58" s="132">
        <v>59</v>
      </c>
      <c r="N58" s="318">
        <f ca="1">IF(OR(ISNUMBER(INDIRECT("für_Einstufung!"&amp;AM$1&amp;$AL58)),INDIRECT("für_Einstufung!"&amp;AM$1&amp;$AL58)="n.b."),INDIRECT("für_Einstufung!"&amp;AM$1&amp;$AL58),MID(INDIRECT("für_Einstufung!"&amp;AM$1&amp;$AL58),2,20)*1)</f>
        <v>0</v>
      </c>
      <c r="O58" s="319"/>
      <c r="P58" s="319">
        <f ca="1">IF(OR(ISNUMBER(INDIRECT("für_Einstufung!"&amp;AO$1&amp;$AL58)),INDIRECT("für_Einstufung!"&amp;AO$1&amp;$AL58)="n.b."),INDIRECT("für_Einstufung!"&amp;AO$1&amp;$AL58),MID(INDIRECT("für_Einstufung!"&amp;AO$1&amp;$AL58),2,20)*1)</f>
        <v>0</v>
      </c>
      <c r="Q58" s="319"/>
      <c r="R58" s="319">
        <f ca="1">IF(OR(ISNUMBER(INDIRECT("für_Einstufung!"&amp;AQ$1&amp;$AL58)),INDIRECT("für_Einstufung!"&amp;AQ$1&amp;$AL58)="n.b."),INDIRECT("für_Einstufung!"&amp;AQ$1&amp;$AL58),MID(INDIRECT("für_Einstufung!"&amp;AQ$1&amp;$AL58),2,20)*1)</f>
        <v>0</v>
      </c>
      <c r="S58" s="319"/>
      <c r="T58" s="319">
        <f ca="1">IF(OR(ISNUMBER(INDIRECT("für_Einstufung!"&amp;AS$1&amp;$AL58)),INDIRECT("für_Einstufung!"&amp;AS$1&amp;$AL58)="n.b."),INDIRECT("für_Einstufung!"&amp;AS$1&amp;$AL58),MID(INDIRECT("für_Einstufung!"&amp;AS$1&amp;$AL58),2,20)*1)</f>
        <v>0</v>
      </c>
      <c r="U58" s="319"/>
      <c r="V58" s="319">
        <f ca="1">IF(OR(ISNUMBER(INDIRECT("für_Einstufung!"&amp;AU$1&amp;$AL58)),INDIRECT("für_Einstufung!"&amp;AU$1&amp;$AL58)="n.b."),INDIRECT("für_Einstufung!"&amp;AU$1&amp;$AL58),MID(INDIRECT("für_Einstufung!"&amp;AU$1&amp;$AL58),2,20)*1)</f>
        <v>0</v>
      </c>
      <c r="W58" s="105"/>
      <c r="X58" s="132">
        <f ca="1">IF(OR(ISNUMBER(INDIRECT("für_Einstufung!"&amp;AV$1&amp;$AL58)),INDIRECT("für_Einstufung!"&amp;AV$1&amp;$AL58)="n.b."),INDIRECT("für_Einstufung!"&amp;AV$1&amp;$AL58),MID(INDIRECT("für_Einstufung!"&amp;AV$1&amp;$AL58),2,20)*1)</f>
        <v>0</v>
      </c>
      <c r="Y58" s="3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K58" s="268"/>
      <c r="AL58" s="273">
        <v>64</v>
      </c>
      <c r="AM58" s="274" t="str">
        <f ca="1">INDIRECT("für_Einstufung!ai$"&amp;AL58)</f>
        <v>Ni_goL &lt; 1 mm</v>
      </c>
      <c r="AN58" s="268"/>
      <c r="AO58" s="268"/>
      <c r="AP58" s="268"/>
      <c r="AQ58" s="268"/>
      <c r="AR58" s="268"/>
      <c r="AS58" s="268"/>
      <c r="AT58" s="268"/>
      <c r="AU58" s="268"/>
      <c r="AV58" s="268"/>
    </row>
    <row r="59" spans="1:48" ht="28.2" hidden="1" outlineLevel="1" thickBot="1" x14ac:dyDescent="0.3">
      <c r="A59" s="113" t="s">
        <v>30</v>
      </c>
      <c r="B59" s="112" t="s">
        <v>134</v>
      </c>
      <c r="C59" s="112" t="s">
        <v>30</v>
      </c>
      <c r="D59" s="111">
        <v>1E-3</v>
      </c>
      <c r="E59" s="110">
        <v>2.5000000000000001E-3</v>
      </c>
      <c r="F59" s="109">
        <v>1</v>
      </c>
      <c r="G59" s="108">
        <f>D59/F59</f>
        <v>1E-3</v>
      </c>
      <c r="H59" s="108">
        <f>G59*E59/D59</f>
        <v>2.5000000000000001E-3</v>
      </c>
      <c r="I59" s="107" t="s">
        <v>94</v>
      </c>
      <c r="J59" s="105">
        <f>ROUND(G59*1000000,-1)</f>
        <v>1000</v>
      </c>
      <c r="K59" s="105">
        <f>ROUND(H59*1000000,-1)</f>
        <v>2500</v>
      </c>
      <c r="L59" s="106">
        <f ca="1">INDIRECT("für_Einstufung!A"&amp;M59)</f>
        <v>0</v>
      </c>
      <c r="M59" s="132">
        <v>59</v>
      </c>
      <c r="N59" s="318">
        <f ca="1">IF(OR(ISNUMBER(INDIRECT("für_Einstufung!"&amp;AM$1&amp;$AL59)),INDIRECT("für_Einstufung!"&amp;AM$1&amp;$AL59)="n.b."),INDIRECT("für_Einstufung!"&amp;AM$1&amp;$AL59),MID(INDIRECT("für_Einstufung!"&amp;AM$1&amp;$AL59),2,20)*1)</f>
        <v>0</v>
      </c>
      <c r="O59" s="319"/>
      <c r="P59" s="319">
        <f ca="1">IF(OR(ISNUMBER(INDIRECT("für_Einstufung!"&amp;AO$1&amp;$AL59)),INDIRECT("für_Einstufung!"&amp;AO$1&amp;$AL59)="n.b."),INDIRECT("für_Einstufung!"&amp;AO$1&amp;$AL59),MID(INDIRECT("für_Einstufung!"&amp;AO$1&amp;$AL59),2,20)*1)</f>
        <v>0</v>
      </c>
      <c r="Q59" s="319"/>
      <c r="R59" s="319">
        <f ca="1">IF(OR(ISNUMBER(INDIRECT("für_Einstufung!"&amp;AQ$1&amp;$AL59)),INDIRECT("für_Einstufung!"&amp;AQ$1&amp;$AL59)="n.b."),INDIRECT("für_Einstufung!"&amp;AQ$1&amp;$AL59),MID(INDIRECT("für_Einstufung!"&amp;AQ$1&amp;$AL59),2,20)*1)</f>
        <v>0</v>
      </c>
      <c r="S59" s="319"/>
      <c r="T59" s="319">
        <f ca="1">IF(OR(ISNUMBER(INDIRECT("für_Einstufung!"&amp;AS$1&amp;$AL59)),INDIRECT("für_Einstufung!"&amp;AS$1&amp;$AL59)="n.b."),INDIRECT("für_Einstufung!"&amp;AS$1&amp;$AL59),MID(INDIRECT("für_Einstufung!"&amp;AS$1&amp;$AL59),2,20)*1)</f>
        <v>0</v>
      </c>
      <c r="U59" s="319"/>
      <c r="V59" s="319">
        <f ca="1">IF(OR(ISNUMBER(INDIRECT("für_Einstufung!"&amp;AU$1&amp;$AL59)),INDIRECT("für_Einstufung!"&amp;AU$1&amp;$AL59)="n.b."),INDIRECT("für_Einstufung!"&amp;AU$1&amp;$AL59),MID(INDIRECT("für_Einstufung!"&amp;AU$1&amp;$AL59),2,20)*1)</f>
        <v>0</v>
      </c>
      <c r="W59" s="105"/>
      <c r="X59" s="132">
        <f ca="1">IF(OR(ISNUMBER(INDIRECT("für_Einstufung!"&amp;AV$1&amp;$AL59)),INDIRECT("für_Einstufung!"&amp;AV$1&amp;$AL59)="n.b."),INDIRECT("für_Einstufung!"&amp;AV$1&amp;$AL59),MID(INDIRECT("für_Einstufung!"&amp;AV$1&amp;$AL59),2,20)*1)</f>
        <v>0</v>
      </c>
      <c r="Y59" s="331" t="str">
        <f ca="1">IF(OR(N59="Fehler (oder n.b.)",N59="n.b."),"n.b.",IF(N59*0.000001&lt;$G59,"&lt; Bgr.",N59*0.000001/$H59))</f>
        <v>&lt; Bgr.</v>
      </c>
      <c r="Z59" s="330" t="str">
        <f t="shared" ref="Z59:AI59" si="109">IF(OR(O59="Fehler (oder n.b.)",O59="n.b."),"n.b.",IF(O59*0.000001&lt;$G59,"&lt; Bgr.",O59*0.000001/$H59))</f>
        <v>&lt; Bgr.</v>
      </c>
      <c r="AA59" s="330" t="str">
        <f t="shared" ca="1" si="109"/>
        <v>&lt; Bgr.</v>
      </c>
      <c r="AB59" s="330" t="str">
        <f t="shared" si="109"/>
        <v>&lt; Bgr.</v>
      </c>
      <c r="AC59" s="330" t="str">
        <f t="shared" ca="1" si="109"/>
        <v>&lt; Bgr.</v>
      </c>
      <c r="AD59" s="330" t="str">
        <f t="shared" si="109"/>
        <v>&lt; Bgr.</v>
      </c>
      <c r="AE59" s="330" t="str">
        <f t="shared" ca="1" si="109"/>
        <v>&lt; Bgr.</v>
      </c>
      <c r="AF59" s="330" t="str">
        <f t="shared" si="109"/>
        <v>&lt; Bgr.</v>
      </c>
      <c r="AG59" s="330" t="str">
        <f t="shared" ca="1" si="109"/>
        <v>&lt; Bgr.</v>
      </c>
      <c r="AH59" s="153" t="str">
        <f t="shared" si="109"/>
        <v>&lt; Bgr.</v>
      </c>
      <c r="AI59" s="153" t="str">
        <f t="shared" ca="1" si="109"/>
        <v>&lt; Bgr.</v>
      </c>
      <c r="AK59" s="268"/>
      <c r="AL59" s="273">
        <v>65</v>
      </c>
      <c r="AM59" s="274" t="str">
        <f ca="1">INDIRECT("für_Einstufung!ai$"&amp;AL59)</f>
        <v>Pb_goL &lt; 1 mm</v>
      </c>
      <c r="AN59" s="268"/>
      <c r="AO59" s="268"/>
      <c r="AP59" s="268"/>
      <c r="AQ59" s="268"/>
      <c r="AR59" s="268"/>
      <c r="AS59" s="268"/>
      <c r="AT59" s="268"/>
      <c r="AU59" s="268"/>
      <c r="AV59" s="268"/>
    </row>
    <row r="60" spans="1:48" ht="28.2" hidden="1" outlineLevel="1" thickBot="1" x14ac:dyDescent="0.3">
      <c r="A60" s="113" t="s">
        <v>29</v>
      </c>
      <c r="B60" s="112" t="s">
        <v>134</v>
      </c>
      <c r="C60" s="112" t="s">
        <v>29</v>
      </c>
      <c r="D60" s="111">
        <v>1E-3</v>
      </c>
      <c r="E60" s="110">
        <v>2.5000000000000001E-3</v>
      </c>
      <c r="F60" s="109">
        <v>1</v>
      </c>
      <c r="G60" s="108">
        <f>D60/F60</f>
        <v>1E-3</v>
      </c>
      <c r="H60" s="108">
        <f>G60*E60/D60</f>
        <v>2.5000000000000001E-3</v>
      </c>
      <c r="I60" s="107" t="s">
        <v>94</v>
      </c>
      <c r="J60" s="105">
        <f>ROUND(G60*1000000,-1)</f>
        <v>1000</v>
      </c>
      <c r="K60" s="105">
        <f>ROUND(H60*1000000,-1)</f>
        <v>2500</v>
      </c>
      <c r="L60" s="106">
        <f ca="1">INDIRECT("für_Einstufung!A"&amp;M60)</f>
        <v>0</v>
      </c>
      <c r="M60" s="132">
        <v>57</v>
      </c>
      <c r="N60" s="318">
        <f ca="1">IF(OR(ISNUMBER(INDIRECT("für_Einstufung!"&amp;AM$1&amp;$AL60)),INDIRECT("für_Einstufung!"&amp;AM$1&amp;$AL60)="n.b."),INDIRECT("für_Einstufung!"&amp;AM$1&amp;$AL60),MID(INDIRECT("für_Einstufung!"&amp;AM$1&amp;$AL60),2,20)*1)</f>
        <v>0</v>
      </c>
      <c r="O60" s="319"/>
      <c r="P60" s="319">
        <f ca="1">IF(OR(ISNUMBER(INDIRECT("für_Einstufung!"&amp;AO$1&amp;$AL60)),INDIRECT("für_Einstufung!"&amp;AO$1&amp;$AL60)="n.b."),INDIRECT("für_Einstufung!"&amp;AO$1&amp;$AL60),MID(INDIRECT("für_Einstufung!"&amp;AO$1&amp;$AL60),2,20)*1)</f>
        <v>0</v>
      </c>
      <c r="Q60" s="319"/>
      <c r="R60" s="319">
        <f ca="1">IF(OR(ISNUMBER(INDIRECT("für_Einstufung!"&amp;AQ$1&amp;$AL60)),INDIRECT("für_Einstufung!"&amp;AQ$1&amp;$AL60)="n.b."),INDIRECT("für_Einstufung!"&amp;AQ$1&amp;$AL60),MID(INDIRECT("für_Einstufung!"&amp;AQ$1&amp;$AL60),2,20)*1)</f>
        <v>0</v>
      </c>
      <c r="S60" s="319"/>
      <c r="T60" s="319">
        <f ca="1">IF(OR(ISNUMBER(INDIRECT("für_Einstufung!"&amp;AS$1&amp;$AL60)),INDIRECT("für_Einstufung!"&amp;AS$1&amp;$AL60)="n.b."),INDIRECT("für_Einstufung!"&amp;AS$1&amp;$AL60),MID(INDIRECT("für_Einstufung!"&amp;AS$1&amp;$AL60),2,20)*1)</f>
        <v>0</v>
      </c>
      <c r="U60" s="319"/>
      <c r="V60" s="319">
        <f ca="1">IF(OR(ISNUMBER(INDIRECT("für_Einstufung!"&amp;AU$1&amp;$AL60)),INDIRECT("für_Einstufung!"&amp;AU$1&amp;$AL60)="n.b."),INDIRECT("für_Einstufung!"&amp;AU$1&amp;$AL60),MID(INDIRECT("für_Einstufung!"&amp;AU$1&amp;$AL60),2,20)*1)</f>
        <v>0</v>
      </c>
      <c r="W60" s="105"/>
      <c r="X60" s="132">
        <f ca="1">IF(OR(ISNUMBER(INDIRECT("für_Einstufung!"&amp;AV$1&amp;$AL60)),INDIRECT("für_Einstufung!"&amp;AV$1&amp;$AL60)="n.b."),INDIRECT("für_Einstufung!"&amp;AV$1&amp;$AL60),MID(INDIRECT("für_Einstufung!"&amp;AV$1&amp;$AL60),2,20)*1)</f>
        <v>0</v>
      </c>
      <c r="Y60" s="331" t="str">
        <f ca="1">IF(OR(N60="Fehler (oder n.b.)",N60="n.b."),"n.b.",IF(N60*0.000001&lt;$G60,"&lt; Bgr.",N60*0.000001/$H60))</f>
        <v>&lt; Bgr.</v>
      </c>
      <c r="Z60" s="330" t="str">
        <f t="shared" ref="Z60:AI60" si="110">IF(OR(O60="Fehler (oder n.b.)",O60="n.b."),"n.b.",IF(O60*0.000001&lt;$G60,"&lt; Bgr.",O60*0.000001/$H60))</f>
        <v>&lt; Bgr.</v>
      </c>
      <c r="AA60" s="330" t="str">
        <f t="shared" ca="1" si="110"/>
        <v>&lt; Bgr.</v>
      </c>
      <c r="AB60" s="330" t="str">
        <f t="shared" si="110"/>
        <v>&lt; Bgr.</v>
      </c>
      <c r="AC60" s="330" t="str">
        <f t="shared" ca="1" si="110"/>
        <v>&lt; Bgr.</v>
      </c>
      <c r="AD60" s="330" t="str">
        <f t="shared" si="110"/>
        <v>&lt; Bgr.</v>
      </c>
      <c r="AE60" s="330" t="str">
        <f t="shared" ca="1" si="110"/>
        <v>&lt; Bgr.</v>
      </c>
      <c r="AF60" s="330" t="str">
        <f t="shared" si="110"/>
        <v>&lt; Bgr.</v>
      </c>
      <c r="AG60" s="330" t="str">
        <f t="shared" ca="1" si="110"/>
        <v>&lt; Bgr.</v>
      </c>
      <c r="AH60" s="153" t="str">
        <f t="shared" si="110"/>
        <v>&lt; Bgr.</v>
      </c>
      <c r="AI60" s="153" t="str">
        <f t="shared" ca="1" si="110"/>
        <v>&lt; Bgr.</v>
      </c>
      <c r="AK60" s="268"/>
      <c r="AL60" s="273">
        <v>66</v>
      </c>
      <c r="AM60" s="274" t="str">
        <f ca="1">INDIRECT("für_Einstufung!ai$"&amp;AL60)</f>
        <v>Zn_goL &lt; 1 mm</v>
      </c>
      <c r="AN60" s="268"/>
      <c r="AO60" s="268"/>
      <c r="AP60" s="268"/>
      <c r="AQ60" s="268"/>
      <c r="AR60" s="268"/>
      <c r="AS60" s="268"/>
      <c r="AT60" s="268"/>
      <c r="AU60" s="268"/>
      <c r="AV60" s="268"/>
    </row>
    <row r="61" spans="1:48" s="98" customFormat="1" hidden="1" outlineLevel="1" thickBot="1" x14ac:dyDescent="0.35">
      <c r="A61" s="103" t="s">
        <v>133</v>
      </c>
      <c r="B61" s="101"/>
      <c r="C61" s="100"/>
      <c r="D61" s="100"/>
      <c r="E61" s="100"/>
      <c r="F61" s="100"/>
      <c r="G61" s="176"/>
      <c r="H61" s="176"/>
      <c r="I61" s="100"/>
      <c r="J61" s="100"/>
      <c r="K61" s="100"/>
      <c r="L61" s="101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335">
        <f t="shared" ref="Y61:AI61" ca="1" si="111">SUM(Y57:Y60)</f>
        <v>0</v>
      </c>
      <c r="Z61" s="336">
        <f t="shared" si="111"/>
        <v>0</v>
      </c>
      <c r="AA61" s="336">
        <f t="shared" ca="1" si="111"/>
        <v>0</v>
      </c>
      <c r="AB61" s="336">
        <f t="shared" si="111"/>
        <v>0</v>
      </c>
      <c r="AC61" s="336">
        <f t="shared" ca="1" si="111"/>
        <v>0</v>
      </c>
      <c r="AD61" s="336">
        <f t="shared" si="111"/>
        <v>0</v>
      </c>
      <c r="AE61" s="336">
        <f t="shared" ca="1" si="111"/>
        <v>0</v>
      </c>
      <c r="AF61" s="336">
        <f t="shared" si="111"/>
        <v>0</v>
      </c>
      <c r="AG61" s="336">
        <f t="shared" ca="1" si="111"/>
        <v>0</v>
      </c>
      <c r="AH61" s="99">
        <f t="shared" si="111"/>
        <v>0</v>
      </c>
      <c r="AI61" s="99">
        <f t="shared" ca="1" si="111"/>
        <v>0</v>
      </c>
      <c r="AJ61" s="89"/>
      <c r="AK61" s="268"/>
      <c r="AL61" s="273"/>
      <c r="AM61" s="274"/>
      <c r="AN61" s="276"/>
      <c r="AO61" s="276"/>
      <c r="AP61" s="276"/>
      <c r="AQ61" s="276"/>
      <c r="AR61" s="276"/>
      <c r="AS61" s="276"/>
      <c r="AT61" s="276"/>
      <c r="AU61" s="276"/>
      <c r="AV61" s="276"/>
    </row>
    <row r="62" spans="1:48" hidden="1" outlineLevel="1" thickBot="1" x14ac:dyDescent="0.35">
      <c r="A62" s="96" t="s">
        <v>102</v>
      </c>
      <c r="B62" s="73"/>
      <c r="I62" s="73"/>
      <c r="J62" s="73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K62" s="268"/>
      <c r="AL62" s="273"/>
      <c r="AM62" s="272"/>
      <c r="AN62" s="268"/>
      <c r="AO62" s="268"/>
      <c r="AP62" s="268"/>
      <c r="AQ62" s="268"/>
      <c r="AR62" s="268"/>
      <c r="AS62" s="268"/>
      <c r="AT62" s="268"/>
      <c r="AU62" s="268"/>
      <c r="AV62" s="268"/>
    </row>
    <row r="63" spans="1:48" hidden="1" outlineLevel="1" thickBot="1" x14ac:dyDescent="0.35">
      <c r="A63" s="113" t="s">
        <v>32</v>
      </c>
      <c r="B63" s="123"/>
      <c r="C63" s="123"/>
      <c r="D63" s="122"/>
      <c r="E63" s="121"/>
      <c r="F63" s="120"/>
      <c r="G63" s="121"/>
      <c r="H63" s="121"/>
      <c r="I63" s="118"/>
      <c r="J63" s="118"/>
      <c r="K63" s="118"/>
      <c r="M63" s="90"/>
      <c r="N63" s="318">
        <f ca="1">IF(OR(ISNUMBER(INDIRECT("für_Einstufung!"&amp;AM$1&amp;$AL63)),INDIRECT("für_Einstufung!"&amp;AM$1&amp;$AL63)="n.b."),INDIRECT("für_Einstufung!"&amp;AM$1&amp;$AL63),MID(INDIRECT("für_Einstufung!"&amp;AM$1&amp;$AL63),2,20)*1)</f>
        <v>0</v>
      </c>
      <c r="O63" s="319"/>
      <c r="P63" s="319">
        <f ca="1">IF(OR(ISNUMBER(INDIRECT("für_Einstufung!"&amp;AO$1&amp;$AL63)),INDIRECT("für_Einstufung!"&amp;AO$1&amp;$AL63)="n.b."),INDIRECT("für_Einstufung!"&amp;AO$1&amp;$AL63),MID(INDIRECT("für_Einstufung!"&amp;AO$1&amp;$AL63),2,20)*1)</f>
        <v>0</v>
      </c>
      <c r="Q63" s="319"/>
      <c r="R63" s="319">
        <f ca="1">IF(OR(ISNUMBER(INDIRECT("für_Einstufung!"&amp;AQ$1&amp;$AL63)),INDIRECT("für_Einstufung!"&amp;AQ$1&amp;$AL63)="n.b."),INDIRECT("für_Einstufung!"&amp;AQ$1&amp;$AL63),MID(INDIRECT("für_Einstufung!"&amp;AQ$1&amp;$AL63),2,20)*1)</f>
        <v>0</v>
      </c>
      <c r="S63" s="319"/>
      <c r="T63" s="319">
        <f ca="1">IF(OR(ISNUMBER(INDIRECT("für_Einstufung!"&amp;AS$1&amp;$AL63)),INDIRECT("für_Einstufung!"&amp;AS$1&amp;$AL63)="n.b."),INDIRECT("für_Einstufung!"&amp;AS$1&amp;$AL63),MID(INDIRECT("für_Einstufung!"&amp;AS$1&amp;$AL63),2,20)*1)</f>
        <v>0</v>
      </c>
      <c r="U63" s="319"/>
      <c r="V63" s="319">
        <f ca="1">IF(OR(ISNUMBER(INDIRECT("für_Einstufung!"&amp;AU$1&amp;$AL63)),INDIRECT("für_Einstufung!"&amp;AU$1&amp;$AL63)="n.b."),INDIRECT("für_Einstufung!"&amp;AU$1&amp;$AL63),MID(INDIRECT("für_Einstufung!"&amp;AU$1&amp;$AL63),2,20)*1)</f>
        <v>0</v>
      </c>
      <c r="W63" s="105"/>
      <c r="X63" s="132">
        <f ca="1">IF(OR(ISNUMBER(INDIRECT("für_Einstufung!"&amp;AV$1&amp;$AL63)),INDIRECT("für_Einstufung!"&amp;AV$1&amp;$AL63)="n.b."),INDIRECT("für_Einstufung!"&amp;AV$1&amp;$AL63),MID(INDIRECT("für_Einstufung!"&amp;AV$1&amp;$AL63),2,20)*1)</f>
        <v>0</v>
      </c>
      <c r="Y63" s="3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K63" s="268"/>
      <c r="AL63" s="273">
        <v>70</v>
      </c>
      <c r="AM63" s="274" t="str">
        <f ca="1">INDIRECT("für_Einstufung!ai$"&amp;AL63)</f>
        <v>Cu_min_ges</v>
      </c>
      <c r="AN63" s="268"/>
      <c r="AO63" s="268"/>
      <c r="AP63" s="268"/>
      <c r="AQ63" s="268"/>
      <c r="AR63" s="268"/>
      <c r="AS63" s="268"/>
      <c r="AT63" s="268"/>
      <c r="AU63" s="268"/>
      <c r="AV63" s="268"/>
    </row>
    <row r="64" spans="1:48" hidden="1" outlineLevel="1" thickBot="1" x14ac:dyDescent="0.35">
      <c r="A64" s="113" t="s">
        <v>29</v>
      </c>
      <c r="B64" s="123"/>
      <c r="C64" s="123"/>
      <c r="D64" s="122"/>
      <c r="E64" s="121"/>
      <c r="F64" s="120"/>
      <c r="G64" s="121"/>
      <c r="H64" s="121"/>
      <c r="I64" s="118"/>
      <c r="J64" s="118"/>
      <c r="K64" s="118"/>
      <c r="M64" s="90"/>
      <c r="N64" s="318">
        <f ca="1">IF(OR(ISNUMBER(INDIRECT("für_Einstufung!"&amp;AM$1&amp;$AL64)),INDIRECT("für_Einstufung!"&amp;AM$1&amp;$AL64)="n.b."),INDIRECT("für_Einstufung!"&amp;AM$1&amp;$AL64),MID(INDIRECT("für_Einstufung!"&amp;AM$1&amp;$AL64),2,20)*1)</f>
        <v>0</v>
      </c>
      <c r="O64" s="319"/>
      <c r="P64" s="319">
        <f ca="1">IF(OR(ISNUMBER(INDIRECT("für_Einstufung!"&amp;AO$1&amp;$AL64)),INDIRECT("für_Einstufung!"&amp;AO$1&amp;$AL64)="n.b."),INDIRECT("für_Einstufung!"&amp;AO$1&amp;$AL64),MID(INDIRECT("für_Einstufung!"&amp;AO$1&amp;$AL64),2,20)*1)</f>
        <v>0</v>
      </c>
      <c r="Q64" s="319"/>
      <c r="R64" s="319">
        <f ca="1">IF(OR(ISNUMBER(INDIRECT("für_Einstufung!"&amp;AQ$1&amp;$AL64)),INDIRECT("für_Einstufung!"&amp;AQ$1&amp;$AL64)="n.b."),INDIRECT("für_Einstufung!"&amp;AQ$1&amp;$AL64),MID(INDIRECT("für_Einstufung!"&amp;AQ$1&amp;$AL64),2,20)*1)</f>
        <v>0</v>
      </c>
      <c r="S64" s="319"/>
      <c r="T64" s="319">
        <f ca="1">IF(OR(ISNUMBER(INDIRECT("für_Einstufung!"&amp;AS$1&amp;$AL64)),INDIRECT("für_Einstufung!"&amp;AS$1&amp;$AL64)="n.b."),INDIRECT("für_Einstufung!"&amp;AS$1&amp;$AL64),MID(INDIRECT("für_Einstufung!"&amp;AS$1&amp;$AL64),2,20)*1)</f>
        <v>0</v>
      </c>
      <c r="U64" s="319"/>
      <c r="V64" s="319">
        <f ca="1">IF(OR(ISNUMBER(INDIRECT("für_Einstufung!"&amp;AU$1&amp;$AL64)),INDIRECT("für_Einstufung!"&amp;AU$1&amp;$AL64)="n.b."),INDIRECT("für_Einstufung!"&amp;AU$1&amp;$AL64),MID(INDIRECT("für_Einstufung!"&amp;AU$1&amp;$AL64),2,20)*1)</f>
        <v>0</v>
      </c>
      <c r="W64" s="105"/>
      <c r="X64" s="132">
        <f ca="1">IF(OR(ISNUMBER(INDIRECT("für_Einstufung!"&amp;AV$1&amp;$AL64)),INDIRECT("für_Einstufung!"&amp;AV$1&amp;$AL64)="n.b."),INDIRECT("für_Einstufung!"&amp;AV$1&amp;$AL64),MID(INDIRECT("für_Einstufung!"&amp;AV$1&amp;$AL64),2,20)*1)</f>
        <v>0</v>
      </c>
      <c r="Y64" s="3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K64" s="268"/>
      <c r="AL64" s="273">
        <v>71</v>
      </c>
      <c r="AM64" s="274" t="str">
        <f ca="1">INDIRECT("für_Einstufung!ai$"&amp;AL64)</f>
        <v>Ni_min_ges</v>
      </c>
      <c r="AN64" s="268"/>
      <c r="AO64" s="268"/>
      <c r="AP64" s="268"/>
      <c r="AQ64" s="268"/>
      <c r="AR64" s="268"/>
      <c r="AS64" s="268"/>
      <c r="AT64" s="268"/>
      <c r="AU64" s="268"/>
      <c r="AV64" s="268"/>
    </row>
    <row r="65" spans="1:48" hidden="1" outlineLevel="1" thickBot="1" x14ac:dyDescent="0.35">
      <c r="A65" s="113" t="s">
        <v>31</v>
      </c>
      <c r="B65" s="123"/>
      <c r="C65" s="123"/>
      <c r="D65" s="122"/>
      <c r="E65" s="121"/>
      <c r="F65" s="120"/>
      <c r="G65" s="121"/>
      <c r="H65" s="121"/>
      <c r="I65" s="118"/>
      <c r="J65" s="118"/>
      <c r="K65" s="118"/>
      <c r="M65" s="90"/>
      <c r="N65" s="318">
        <f ca="1">IF(OR(ISNUMBER(INDIRECT("für_Einstufung!"&amp;AM$1&amp;$AL65)),INDIRECT("für_Einstufung!"&amp;AM$1&amp;$AL65)="n.b."),INDIRECT("für_Einstufung!"&amp;AM$1&amp;$AL65),MID(INDIRECT("für_Einstufung!"&amp;AM$1&amp;$AL65),2,20)*1)</f>
        <v>0</v>
      </c>
      <c r="O65" s="319"/>
      <c r="P65" s="319">
        <f ca="1">IF(OR(ISNUMBER(INDIRECT("für_Einstufung!"&amp;AO$1&amp;$AL65)),INDIRECT("für_Einstufung!"&amp;AO$1&amp;$AL65)="n.b."),INDIRECT("für_Einstufung!"&amp;AO$1&amp;$AL65),MID(INDIRECT("für_Einstufung!"&amp;AO$1&amp;$AL65),2,20)*1)</f>
        <v>0</v>
      </c>
      <c r="Q65" s="319"/>
      <c r="R65" s="319">
        <f ca="1">IF(OR(ISNUMBER(INDIRECT("für_Einstufung!"&amp;AQ$1&amp;$AL65)),INDIRECT("für_Einstufung!"&amp;AQ$1&amp;$AL65)="n.b."),INDIRECT("für_Einstufung!"&amp;AQ$1&amp;$AL65),MID(INDIRECT("für_Einstufung!"&amp;AQ$1&amp;$AL65),2,20)*1)</f>
        <v>0</v>
      </c>
      <c r="S65" s="319"/>
      <c r="T65" s="319">
        <f ca="1">IF(OR(ISNUMBER(INDIRECT("für_Einstufung!"&amp;AS$1&amp;$AL65)),INDIRECT("für_Einstufung!"&amp;AS$1&amp;$AL65)="n.b."),INDIRECT("für_Einstufung!"&amp;AS$1&amp;$AL65),MID(INDIRECT("für_Einstufung!"&amp;AS$1&amp;$AL65),2,20)*1)</f>
        <v>0</v>
      </c>
      <c r="U65" s="319"/>
      <c r="V65" s="319">
        <f ca="1">IF(OR(ISNUMBER(INDIRECT("für_Einstufung!"&amp;AU$1&amp;$AL65)),INDIRECT("für_Einstufung!"&amp;AU$1&amp;$AL65)="n.b."),INDIRECT("für_Einstufung!"&amp;AU$1&amp;$AL65),MID(INDIRECT("für_Einstufung!"&amp;AU$1&amp;$AL65),2,20)*1)</f>
        <v>0</v>
      </c>
      <c r="W65" s="105"/>
      <c r="X65" s="132">
        <f ca="1">IF(OR(ISNUMBER(INDIRECT("für_Einstufung!"&amp;AV$1&amp;$AL65)),INDIRECT("für_Einstufung!"&amp;AV$1&amp;$AL65)="n.b."),INDIRECT("für_Einstufung!"&amp;AV$1&amp;$AL65),MID(INDIRECT("für_Einstufung!"&amp;AV$1&amp;$AL65),2,20)*1)</f>
        <v>0</v>
      </c>
      <c r="Y65" s="3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K65" s="268"/>
      <c r="AL65" s="273">
        <v>72</v>
      </c>
      <c r="AM65" s="274" t="str">
        <f ca="1">INDIRECT("für_Einstufung!ai$"&amp;AL65)</f>
        <v>Pb_min_ges</v>
      </c>
      <c r="AN65" s="268"/>
      <c r="AO65" s="268"/>
      <c r="AP65" s="268"/>
      <c r="AQ65" s="268"/>
      <c r="AR65" s="268"/>
      <c r="AS65" s="268"/>
      <c r="AT65" s="268"/>
      <c r="AU65" s="268"/>
      <c r="AV65" s="268"/>
    </row>
    <row r="66" spans="1:48" hidden="1" outlineLevel="1" thickBot="1" x14ac:dyDescent="0.35">
      <c r="A66" s="113" t="s">
        <v>30</v>
      </c>
      <c r="B66" s="123"/>
      <c r="C66" s="123"/>
      <c r="D66" s="122"/>
      <c r="E66" s="121"/>
      <c r="F66" s="120"/>
      <c r="G66" s="121"/>
      <c r="H66" s="121"/>
      <c r="I66" s="118"/>
      <c r="J66" s="118"/>
      <c r="K66" s="118"/>
      <c r="M66" s="90"/>
      <c r="N66" s="318">
        <f ca="1">IF(OR(ISNUMBER(INDIRECT("für_Einstufung!"&amp;AM$1&amp;$AL66)),INDIRECT("für_Einstufung!"&amp;AM$1&amp;$AL66)="n.b."),INDIRECT("für_Einstufung!"&amp;AM$1&amp;$AL66),MID(INDIRECT("für_Einstufung!"&amp;AM$1&amp;$AL66),2,20)*1)</f>
        <v>0</v>
      </c>
      <c r="O66" s="319"/>
      <c r="P66" s="319">
        <f ca="1">IF(OR(ISNUMBER(INDIRECT("für_Einstufung!"&amp;AO$1&amp;$AL66)),INDIRECT("für_Einstufung!"&amp;AO$1&amp;$AL66)="n.b."),INDIRECT("für_Einstufung!"&amp;AO$1&amp;$AL66),MID(INDIRECT("für_Einstufung!"&amp;AO$1&amp;$AL66),2,20)*1)</f>
        <v>0</v>
      </c>
      <c r="Q66" s="319"/>
      <c r="R66" s="319">
        <f ca="1">IF(OR(ISNUMBER(INDIRECT("für_Einstufung!"&amp;AQ$1&amp;$AL66)),INDIRECT("für_Einstufung!"&amp;AQ$1&amp;$AL66)="n.b."),INDIRECT("für_Einstufung!"&amp;AQ$1&amp;$AL66),MID(INDIRECT("für_Einstufung!"&amp;AQ$1&amp;$AL66),2,20)*1)</f>
        <v>0</v>
      </c>
      <c r="S66" s="319"/>
      <c r="T66" s="319">
        <f ca="1">IF(OR(ISNUMBER(INDIRECT("für_Einstufung!"&amp;AS$1&amp;$AL66)),INDIRECT("für_Einstufung!"&amp;AS$1&amp;$AL66)="n.b."),INDIRECT("für_Einstufung!"&amp;AS$1&amp;$AL66),MID(INDIRECT("für_Einstufung!"&amp;AS$1&amp;$AL66),2,20)*1)</f>
        <v>0</v>
      </c>
      <c r="U66" s="319"/>
      <c r="V66" s="319">
        <f ca="1">IF(OR(ISNUMBER(INDIRECT("für_Einstufung!"&amp;AU$1&amp;$AL66)),INDIRECT("für_Einstufung!"&amp;AU$1&amp;$AL66)="n.b."),INDIRECT("für_Einstufung!"&amp;AU$1&amp;$AL66),MID(INDIRECT("für_Einstufung!"&amp;AU$1&amp;$AL66),2,20)*1)</f>
        <v>0</v>
      </c>
      <c r="W66" s="105"/>
      <c r="X66" s="132">
        <f ca="1">IF(OR(ISNUMBER(INDIRECT("für_Einstufung!"&amp;AV$1&amp;$AL66)),INDIRECT("für_Einstufung!"&amp;AV$1&amp;$AL66)="n.b."),INDIRECT("für_Einstufung!"&amp;AV$1&amp;$AL66),MID(INDIRECT("für_Einstufung!"&amp;AV$1&amp;$AL66),2,20)*1)</f>
        <v>0</v>
      </c>
      <c r="Y66" s="3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K66" s="268"/>
      <c r="AL66" s="273">
        <v>73</v>
      </c>
      <c r="AM66" s="274" t="str">
        <f ca="1">INDIRECT("für_Einstufung!ai$"&amp;AL66)</f>
        <v>Zn_min_ges</v>
      </c>
      <c r="AN66" s="268"/>
      <c r="AO66" s="268"/>
      <c r="AP66" s="268"/>
      <c r="AQ66" s="268"/>
      <c r="AR66" s="268"/>
      <c r="AS66" s="268"/>
      <c r="AT66" s="268"/>
      <c r="AU66" s="268"/>
      <c r="AV66" s="268"/>
    </row>
    <row r="67" spans="1:48" hidden="1" outlineLevel="1" thickBot="1" x14ac:dyDescent="0.3">
      <c r="A67" s="124" t="s">
        <v>132</v>
      </c>
      <c r="B67" s="123"/>
      <c r="C67" s="123"/>
      <c r="D67" s="122"/>
      <c r="E67" s="121"/>
      <c r="F67" s="120"/>
      <c r="G67" s="121"/>
      <c r="H67" s="121"/>
      <c r="I67" s="118"/>
      <c r="J67" s="118"/>
      <c r="K67" s="118"/>
      <c r="L67" s="117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4"/>
      <c r="Z67" s="114"/>
      <c r="AA67" s="114"/>
      <c r="AB67" s="114"/>
      <c r="AC67" s="114"/>
      <c r="AD67" s="114"/>
      <c r="AE67" s="114"/>
      <c r="AF67" s="114"/>
      <c r="AG67" s="114"/>
      <c r="AH67" s="175"/>
      <c r="AI67" s="175"/>
      <c r="AK67" s="268"/>
      <c r="AL67" s="273"/>
      <c r="AM67" s="274"/>
      <c r="AN67" s="268"/>
      <c r="AO67" s="268"/>
      <c r="AP67" s="268"/>
      <c r="AQ67" s="268"/>
      <c r="AR67" s="268"/>
      <c r="AS67" s="268"/>
      <c r="AT67" s="268"/>
      <c r="AU67" s="268"/>
      <c r="AV67" s="268"/>
    </row>
    <row r="68" spans="1:48" ht="28.2" hidden="1" outlineLevel="1" thickBot="1" x14ac:dyDescent="0.3">
      <c r="A68" s="113" t="s">
        <v>32</v>
      </c>
      <c r="B68" s="112" t="s">
        <v>100</v>
      </c>
      <c r="C68" s="123" t="str">
        <f>A68</f>
        <v>Cu</v>
      </c>
      <c r="D68" s="122"/>
      <c r="E68" s="121"/>
      <c r="F68" s="120"/>
      <c r="G68" s="121"/>
      <c r="H68" s="121"/>
      <c r="I68" s="118"/>
      <c r="J68" s="118"/>
      <c r="K68" s="118"/>
      <c r="L68" s="117"/>
      <c r="M68" s="116"/>
      <c r="N68" s="318">
        <f ca="1">IF(OR(ISNUMBER(INDIRECT("für_Einstufung!"&amp;AM$1&amp;$AL68)),INDIRECT("für_Einstufung!"&amp;AM$1&amp;$AL68)="n.b."),INDIRECT("für_Einstufung!"&amp;AM$1&amp;$AL68),MID(INDIRECT("für_Einstufung!"&amp;AM$1&amp;$AL68),2,20)*1)</f>
        <v>0</v>
      </c>
      <c r="O68" s="318" t="e">
        <f t="shared" ref="O68:V71" ca="1" si="112">IF(OR(ISNUMBER(INDIRECT("für_Einstufung!"&amp;AN$1&amp;$AL68)),INDIRECT("für_Einstufung!"&amp;AN$1&amp;$AL68)="n.b."),INDIRECT("für_Einstufung!"&amp;AN$1&amp;$AL68),MID(INDIRECT("für_Einstufung!"&amp;AN$1&amp;$AL68),2,20)*1)</f>
        <v>#VALUE!</v>
      </c>
      <c r="P68" s="318">
        <f t="shared" ca="1" si="112"/>
        <v>0</v>
      </c>
      <c r="Q68" s="318" t="e">
        <f t="shared" ca="1" si="112"/>
        <v>#VALUE!</v>
      </c>
      <c r="R68" s="318">
        <f t="shared" ca="1" si="112"/>
        <v>0</v>
      </c>
      <c r="S68" s="318" t="e">
        <f t="shared" ca="1" si="112"/>
        <v>#VALUE!</v>
      </c>
      <c r="T68" s="318">
        <f t="shared" ca="1" si="112"/>
        <v>0</v>
      </c>
      <c r="U68" s="318" t="e">
        <f t="shared" ca="1" si="112"/>
        <v>#VALUE!</v>
      </c>
      <c r="V68" s="318">
        <f t="shared" ca="1" si="112"/>
        <v>0</v>
      </c>
      <c r="W68" s="104"/>
      <c r="X68" s="324">
        <f ca="1">IFERROR(X58*0.7,"n.b.")</f>
        <v>0</v>
      </c>
      <c r="Y68" s="3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K68" s="268"/>
      <c r="AL68" s="273">
        <v>76</v>
      </c>
      <c r="AM68" s="274" t="str">
        <f ca="1">INDIRECT("für_Einstufung!ai$"&amp;AL68)</f>
        <v>Cu_Stoffgr. 1</v>
      </c>
      <c r="AN68" s="268"/>
      <c r="AO68" s="268"/>
      <c r="AP68" s="268"/>
      <c r="AQ68" s="268"/>
      <c r="AR68" s="268"/>
      <c r="AS68" s="268"/>
      <c r="AT68" s="268"/>
      <c r="AU68" s="268"/>
      <c r="AV68" s="268"/>
    </row>
    <row r="69" spans="1:48" ht="28.2" hidden="1" outlineLevel="1" thickBot="1" x14ac:dyDescent="0.3">
      <c r="A69" s="113" t="s">
        <v>31</v>
      </c>
      <c r="B69" s="112" t="s">
        <v>100</v>
      </c>
      <c r="C69" s="123" t="str">
        <f>A69</f>
        <v>Ni</v>
      </c>
      <c r="D69" s="122"/>
      <c r="E69" s="121"/>
      <c r="F69" s="120"/>
      <c r="G69" s="121"/>
      <c r="H69" s="121"/>
      <c r="I69" s="118"/>
      <c r="J69" s="118"/>
      <c r="K69" s="118"/>
      <c r="L69" s="117"/>
      <c r="M69" s="116"/>
      <c r="N69" s="318">
        <f ca="1">IF(OR(ISNUMBER(INDIRECT("für_Einstufung!"&amp;AM$1&amp;$AL69)),INDIRECT("für_Einstufung!"&amp;AM$1&amp;$AL69)="n.b."),INDIRECT("für_Einstufung!"&amp;AM$1&amp;$AL69),MID(INDIRECT("für_Einstufung!"&amp;AM$1&amp;$AL69),2,20)*1)</f>
        <v>0</v>
      </c>
      <c r="O69" s="318" t="e">
        <f t="shared" ca="1" si="112"/>
        <v>#VALUE!</v>
      </c>
      <c r="P69" s="318">
        <f t="shared" ca="1" si="112"/>
        <v>0</v>
      </c>
      <c r="Q69" s="318" t="e">
        <f t="shared" ca="1" si="112"/>
        <v>#VALUE!</v>
      </c>
      <c r="R69" s="318">
        <f t="shared" ca="1" si="112"/>
        <v>0</v>
      </c>
      <c r="S69" s="318" t="e">
        <f t="shared" ca="1" si="112"/>
        <v>#VALUE!</v>
      </c>
      <c r="T69" s="318">
        <f t="shared" ca="1" si="112"/>
        <v>0</v>
      </c>
      <c r="U69" s="318" t="e">
        <f t="shared" ca="1" si="112"/>
        <v>#VALUE!</v>
      </c>
      <c r="V69" s="318">
        <f t="shared" ca="1" si="112"/>
        <v>0</v>
      </c>
      <c r="W69" s="104"/>
      <c r="X69" s="324">
        <f ca="1">IFERROR(X60*0.6,"n.b.")</f>
        <v>0</v>
      </c>
      <c r="Y69" s="3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K69" s="268"/>
      <c r="AL69" s="273">
        <v>77</v>
      </c>
      <c r="AM69" s="274" t="str">
        <f ca="1">INDIRECT("für_Einstufung!ai$"&amp;AL69)</f>
        <v>Ni_Stoffgr. 1</v>
      </c>
      <c r="AN69" s="268"/>
      <c r="AO69" s="268"/>
      <c r="AP69" s="268"/>
      <c r="AQ69" s="268"/>
      <c r="AR69" s="268"/>
      <c r="AS69" s="268"/>
      <c r="AT69" s="268"/>
      <c r="AU69" s="268"/>
      <c r="AV69" s="268"/>
    </row>
    <row r="70" spans="1:48" ht="28.2" hidden="1" outlineLevel="1" thickBot="1" x14ac:dyDescent="0.3">
      <c r="A70" s="113" t="s">
        <v>30</v>
      </c>
      <c r="B70" s="112" t="s">
        <v>100</v>
      </c>
      <c r="C70" s="112" t="s">
        <v>30</v>
      </c>
      <c r="D70" s="111">
        <v>1E-3</v>
      </c>
      <c r="E70" s="110">
        <v>2.5000000000000001E-3</v>
      </c>
      <c r="F70" s="109">
        <v>1</v>
      </c>
      <c r="G70" s="108">
        <f>D70/F70</f>
        <v>1E-3</v>
      </c>
      <c r="H70" s="108">
        <f>G70*E70/D70</f>
        <v>2.5000000000000001E-3</v>
      </c>
      <c r="I70" s="107" t="s">
        <v>94</v>
      </c>
      <c r="J70" s="105">
        <f>ROUND(G70*1000000,-1)</f>
        <v>1000</v>
      </c>
      <c r="K70" s="105">
        <f>ROUND(H70*1000000,-1)</f>
        <v>2500</v>
      </c>
      <c r="L70" s="106">
        <f ca="1">INDIRECT("für_Einstufung!A"&amp;M70)</f>
        <v>0</v>
      </c>
      <c r="M70" s="132">
        <v>68</v>
      </c>
      <c r="N70" s="318">
        <f ca="1">IF(OR(ISNUMBER(INDIRECT("für_Einstufung!"&amp;AM$1&amp;$AL70)),INDIRECT("für_Einstufung!"&amp;AM$1&amp;$AL70)="n.b."),INDIRECT("für_Einstufung!"&amp;AM$1&amp;$AL70),MID(INDIRECT("für_Einstufung!"&amp;AM$1&amp;$AL70),2,20)*1)</f>
        <v>0</v>
      </c>
      <c r="O70" s="318" t="e">
        <f t="shared" ca="1" si="112"/>
        <v>#VALUE!</v>
      </c>
      <c r="P70" s="318">
        <f t="shared" ca="1" si="112"/>
        <v>0</v>
      </c>
      <c r="Q70" s="318" t="e">
        <f t="shared" ca="1" si="112"/>
        <v>#VALUE!</v>
      </c>
      <c r="R70" s="318">
        <f t="shared" ca="1" si="112"/>
        <v>0</v>
      </c>
      <c r="S70" s="318" t="e">
        <f t="shared" ca="1" si="112"/>
        <v>#VALUE!</v>
      </c>
      <c r="T70" s="318">
        <f t="shared" ca="1" si="112"/>
        <v>0</v>
      </c>
      <c r="U70" s="318" t="e">
        <f t="shared" ca="1" si="112"/>
        <v>#VALUE!</v>
      </c>
      <c r="V70" s="318">
        <f t="shared" ca="1" si="112"/>
        <v>0</v>
      </c>
      <c r="W70" s="105"/>
      <c r="X70" s="132">
        <f ca="1">IF(OR(ISNUMBER(INDIRECT("für_Einstufung!"&amp;AV$1&amp;$AL70)),INDIRECT("für_Einstufung!"&amp;AV$1&amp;$AL70)="n.b."),INDIRECT("für_Einstufung!"&amp;AV$1&amp;$AL70),MID(INDIRECT("für_Einstufung!"&amp;AV$1&amp;$AL70),2,20)*1)</f>
        <v>0</v>
      </c>
      <c r="Y70" s="331" t="str">
        <f ca="1">IF(N70="n.b.","n.b.",IF(N70*0.000001&lt;$G70,"&lt; Bgr.",N70*0.000001/$H70))</f>
        <v>&lt; Bgr.</v>
      </c>
      <c r="Z70" s="330" t="e">
        <f t="shared" ref="Z70:AI70" ca="1" si="113">IF(O70="n.b.","n.b.",IF(O70*0.000001&lt;$G70,"&lt; Bgr.",O70*0.000001/$H70))</f>
        <v>#VALUE!</v>
      </c>
      <c r="AA70" s="330" t="str">
        <f t="shared" ca="1" si="113"/>
        <v>&lt; Bgr.</v>
      </c>
      <c r="AB70" s="330" t="e">
        <f t="shared" ca="1" si="113"/>
        <v>#VALUE!</v>
      </c>
      <c r="AC70" s="330" t="str">
        <f t="shared" ca="1" si="113"/>
        <v>&lt; Bgr.</v>
      </c>
      <c r="AD70" s="330" t="e">
        <f t="shared" ca="1" si="113"/>
        <v>#VALUE!</v>
      </c>
      <c r="AE70" s="330" t="str">
        <f t="shared" ca="1" si="113"/>
        <v>&lt; Bgr.</v>
      </c>
      <c r="AF70" s="330" t="e">
        <f t="shared" ca="1" si="113"/>
        <v>#VALUE!</v>
      </c>
      <c r="AG70" s="330" t="str">
        <f t="shared" ca="1" si="113"/>
        <v>&lt; Bgr.</v>
      </c>
      <c r="AH70" s="153" t="str">
        <f t="shared" si="113"/>
        <v>&lt; Bgr.</v>
      </c>
      <c r="AI70" s="153" t="str">
        <f t="shared" ca="1" si="113"/>
        <v>&lt; Bgr.</v>
      </c>
      <c r="AK70" s="268"/>
      <c r="AL70" s="273">
        <v>78</v>
      </c>
      <c r="AM70" s="274" t="str">
        <f ca="1">INDIRECT("für_Einstufung!ai$"&amp;AL70)</f>
        <v>Pb_Stoffgr. 1</v>
      </c>
      <c r="AN70" s="268"/>
      <c r="AO70" s="268"/>
      <c r="AP70" s="268"/>
      <c r="AQ70" s="268"/>
      <c r="AR70" s="268"/>
      <c r="AS70" s="268"/>
      <c r="AT70" s="268"/>
      <c r="AU70" s="268"/>
      <c r="AV70" s="268"/>
    </row>
    <row r="71" spans="1:48" ht="28.2" hidden="1" outlineLevel="1" thickBot="1" x14ac:dyDescent="0.3">
      <c r="A71" s="113" t="s">
        <v>29</v>
      </c>
      <c r="B71" s="112" t="s">
        <v>100</v>
      </c>
      <c r="C71" s="123" t="str">
        <f>A71</f>
        <v>Zn</v>
      </c>
      <c r="D71" s="122"/>
      <c r="E71" s="121"/>
      <c r="F71" s="120"/>
      <c r="G71" s="121"/>
      <c r="H71" s="121"/>
      <c r="I71" s="118"/>
      <c r="J71" s="118"/>
      <c r="K71" s="118"/>
      <c r="L71" s="117"/>
      <c r="M71" s="116"/>
      <c r="N71" s="318">
        <f ca="1">IF(OR(ISNUMBER(INDIRECT("für_Einstufung!"&amp;AM$1&amp;$AL71)),INDIRECT("für_Einstufung!"&amp;AM$1&amp;$AL71)="n.b."),INDIRECT("für_Einstufung!"&amp;AM$1&amp;$AL71),MID(INDIRECT("für_Einstufung!"&amp;AM$1&amp;$AL71),2,20)*1)</f>
        <v>0</v>
      </c>
      <c r="O71" s="318" t="e">
        <f t="shared" ca="1" si="112"/>
        <v>#VALUE!</v>
      </c>
      <c r="P71" s="318">
        <f t="shared" ca="1" si="112"/>
        <v>0</v>
      </c>
      <c r="Q71" s="318" t="e">
        <f t="shared" ca="1" si="112"/>
        <v>#VALUE!</v>
      </c>
      <c r="R71" s="318">
        <f t="shared" ca="1" si="112"/>
        <v>0</v>
      </c>
      <c r="S71" s="318" t="e">
        <f t="shared" ca="1" si="112"/>
        <v>#VALUE!</v>
      </c>
      <c r="T71" s="318">
        <f t="shared" ca="1" si="112"/>
        <v>0</v>
      </c>
      <c r="U71" s="318" t="e">
        <f t="shared" ca="1" si="112"/>
        <v>#VALUE!</v>
      </c>
      <c r="V71" s="318">
        <f t="shared" ca="1" si="112"/>
        <v>0</v>
      </c>
      <c r="W71" s="104"/>
      <c r="X71" s="324">
        <f ca="1">IFERROR(X59*0.5,"n.b.")</f>
        <v>0</v>
      </c>
      <c r="Y71" s="3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K71" s="268"/>
      <c r="AL71" s="273">
        <v>79</v>
      </c>
      <c r="AM71" s="274" t="str">
        <f ca="1">INDIRECT("für_Einstufung!ai$"&amp;AL71)</f>
        <v>Zn_Stoffgr. 1</v>
      </c>
      <c r="AN71" s="268"/>
      <c r="AO71" s="268"/>
      <c r="AP71" s="268"/>
      <c r="AQ71" s="268"/>
      <c r="AR71" s="268"/>
      <c r="AS71" s="268"/>
      <c r="AT71" s="268"/>
      <c r="AU71" s="268"/>
      <c r="AV71" s="268"/>
    </row>
    <row r="72" spans="1:48" s="98" customFormat="1" hidden="1" outlineLevel="1" thickBot="1" x14ac:dyDescent="0.35">
      <c r="A72" s="127" t="s">
        <v>99</v>
      </c>
      <c r="B72" s="125"/>
      <c r="G72" s="126"/>
      <c r="H72" s="126"/>
      <c r="L72" s="125"/>
      <c r="X72" s="325"/>
      <c r="Y72" s="335">
        <f ca="1">SUM(Y70:Y70)</f>
        <v>0</v>
      </c>
      <c r="Z72" s="336" t="e">
        <f t="shared" ref="Z72:AI72" ca="1" si="114">SUM(Z70:Z70)</f>
        <v>#VALUE!</v>
      </c>
      <c r="AA72" s="336">
        <f t="shared" ca="1" si="114"/>
        <v>0</v>
      </c>
      <c r="AB72" s="336" t="e">
        <f t="shared" ca="1" si="114"/>
        <v>#VALUE!</v>
      </c>
      <c r="AC72" s="336">
        <f t="shared" ca="1" si="114"/>
        <v>0</v>
      </c>
      <c r="AD72" s="336" t="e">
        <f t="shared" ca="1" si="114"/>
        <v>#VALUE!</v>
      </c>
      <c r="AE72" s="336">
        <f t="shared" ca="1" si="114"/>
        <v>0</v>
      </c>
      <c r="AF72" s="336" t="e">
        <f t="shared" ca="1" si="114"/>
        <v>#VALUE!</v>
      </c>
      <c r="AG72" s="336">
        <f t="shared" ca="1" si="114"/>
        <v>0</v>
      </c>
      <c r="AH72" s="99">
        <f t="shared" si="114"/>
        <v>0</v>
      </c>
      <c r="AI72" s="99">
        <f t="shared" ca="1" si="114"/>
        <v>0</v>
      </c>
      <c r="AJ72" s="89"/>
      <c r="AK72" s="268"/>
      <c r="AL72" s="273"/>
      <c r="AM72" s="274"/>
      <c r="AN72" s="276"/>
      <c r="AO72" s="276"/>
      <c r="AP72" s="276"/>
      <c r="AQ72" s="276"/>
      <c r="AR72" s="276"/>
      <c r="AS72" s="276"/>
      <c r="AT72" s="276"/>
      <c r="AU72" s="276"/>
      <c r="AV72" s="276"/>
    </row>
    <row r="73" spans="1:48" hidden="1" outlineLevel="1" thickBot="1" x14ac:dyDescent="0.3">
      <c r="A73" s="124" t="s">
        <v>131</v>
      </c>
      <c r="B73" s="123"/>
      <c r="C73" s="123"/>
      <c r="D73" s="122"/>
      <c r="E73" s="121"/>
      <c r="F73" s="120"/>
      <c r="G73" s="119"/>
      <c r="H73" s="119"/>
      <c r="I73" s="118"/>
      <c r="J73" s="118"/>
      <c r="K73" s="118"/>
      <c r="L73" s="117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4"/>
      <c r="Z73" s="114"/>
      <c r="AA73" s="114"/>
      <c r="AB73" s="114"/>
      <c r="AC73" s="114"/>
      <c r="AD73" s="114"/>
      <c r="AE73" s="114"/>
      <c r="AF73" s="114"/>
      <c r="AG73" s="114"/>
      <c r="AH73" s="175"/>
      <c r="AI73" s="175"/>
      <c r="AK73" s="268"/>
      <c r="AL73" s="273"/>
      <c r="AM73" s="274"/>
      <c r="AN73" s="268"/>
      <c r="AO73" s="268"/>
      <c r="AP73" s="268"/>
      <c r="AQ73" s="268"/>
      <c r="AR73" s="268"/>
      <c r="AS73" s="268"/>
      <c r="AT73" s="268"/>
      <c r="AU73" s="268"/>
      <c r="AV73" s="268"/>
    </row>
    <row r="74" spans="1:48" ht="28.2" hidden="1" outlineLevel="1" thickBot="1" x14ac:dyDescent="0.3">
      <c r="A74" s="113" t="s">
        <v>32</v>
      </c>
      <c r="B74" s="112" t="s">
        <v>96</v>
      </c>
      <c r="C74" s="112" t="s">
        <v>98</v>
      </c>
      <c r="D74" s="111">
        <v>1E-3</v>
      </c>
      <c r="E74" s="110">
        <v>2.5000000000000001E-3</v>
      </c>
      <c r="F74" s="109">
        <v>1.754</v>
      </c>
      <c r="G74" s="108">
        <f>D74/F74</f>
        <v>5.7012542759407071E-4</v>
      </c>
      <c r="H74" s="108">
        <f>G74*E74/D74</f>
        <v>1.4253135689851768E-3</v>
      </c>
      <c r="I74" s="107" t="s">
        <v>94</v>
      </c>
      <c r="J74" s="105">
        <f>ROUND(G74*1000000,0)</f>
        <v>570</v>
      </c>
      <c r="K74" s="105">
        <f>ROUND(H74*1000000,-1)</f>
        <v>1430</v>
      </c>
      <c r="L74" s="106">
        <f ca="1">INDIRECT("für_Einstufung!A"&amp;M74)</f>
        <v>0</v>
      </c>
      <c r="M74" s="132">
        <v>70</v>
      </c>
      <c r="N74" s="318">
        <f ca="1">IF(OR(ISNUMBER(INDIRECT("für_Einstufung!"&amp;AM$1&amp;$AL74)),INDIRECT("für_Einstufung!"&amp;AM$1&amp;$AL74)="n.b."),INDIRECT("für_Einstufung!"&amp;AM$1&amp;$AL74),MID(INDIRECT("für_Einstufung!"&amp;AM$1&amp;$AL74),2,20)*1)</f>
        <v>0</v>
      </c>
      <c r="O74" s="318" t="e">
        <f t="shared" ref="O74:O77" ca="1" si="115">IF(OR(ISNUMBER(INDIRECT("für_Einstufung!"&amp;AN$1&amp;$AL74)),INDIRECT("für_Einstufung!"&amp;AN$1&amp;$AL74)="n.b."),INDIRECT("für_Einstufung!"&amp;AN$1&amp;$AL74),MID(INDIRECT("für_Einstufung!"&amp;AN$1&amp;$AL74),2,20)*1)</f>
        <v>#VALUE!</v>
      </c>
      <c r="P74" s="318">
        <f t="shared" ref="P74:P77" ca="1" si="116">IF(OR(ISNUMBER(INDIRECT("für_Einstufung!"&amp;AO$1&amp;$AL74)),INDIRECT("für_Einstufung!"&amp;AO$1&amp;$AL74)="n.b."),INDIRECT("für_Einstufung!"&amp;AO$1&amp;$AL74),MID(INDIRECT("für_Einstufung!"&amp;AO$1&amp;$AL74),2,20)*1)</f>
        <v>0</v>
      </c>
      <c r="Q74" s="318" t="e">
        <f t="shared" ref="Q74:Q77" ca="1" si="117">IF(OR(ISNUMBER(INDIRECT("für_Einstufung!"&amp;AP$1&amp;$AL74)),INDIRECT("für_Einstufung!"&amp;AP$1&amp;$AL74)="n.b."),INDIRECT("für_Einstufung!"&amp;AP$1&amp;$AL74),MID(INDIRECT("für_Einstufung!"&amp;AP$1&amp;$AL74),2,20)*1)</f>
        <v>#VALUE!</v>
      </c>
      <c r="R74" s="318">
        <f t="shared" ref="R74:R77" ca="1" si="118">IF(OR(ISNUMBER(INDIRECT("für_Einstufung!"&amp;AQ$1&amp;$AL74)),INDIRECT("für_Einstufung!"&amp;AQ$1&amp;$AL74)="n.b."),INDIRECT("für_Einstufung!"&amp;AQ$1&amp;$AL74),MID(INDIRECT("für_Einstufung!"&amp;AQ$1&amp;$AL74),2,20)*1)</f>
        <v>0</v>
      </c>
      <c r="S74" s="318" t="e">
        <f t="shared" ref="S74:S77" ca="1" si="119">IF(OR(ISNUMBER(INDIRECT("für_Einstufung!"&amp;AR$1&amp;$AL74)),INDIRECT("für_Einstufung!"&amp;AR$1&amp;$AL74)="n.b."),INDIRECT("für_Einstufung!"&amp;AR$1&amp;$AL74),MID(INDIRECT("für_Einstufung!"&amp;AR$1&amp;$AL74),2,20)*1)</f>
        <v>#VALUE!</v>
      </c>
      <c r="T74" s="318">
        <f t="shared" ref="T74:T77" ca="1" si="120">IF(OR(ISNUMBER(INDIRECT("für_Einstufung!"&amp;AS$1&amp;$AL74)),INDIRECT("für_Einstufung!"&amp;AS$1&amp;$AL74)="n.b."),INDIRECT("für_Einstufung!"&amp;AS$1&amp;$AL74),MID(INDIRECT("für_Einstufung!"&amp;AS$1&amp;$AL74),2,20)*1)</f>
        <v>0</v>
      </c>
      <c r="U74" s="318" t="e">
        <f t="shared" ref="U74:U77" ca="1" si="121">IF(OR(ISNUMBER(INDIRECT("für_Einstufung!"&amp;AT$1&amp;$AL74)),INDIRECT("für_Einstufung!"&amp;AT$1&amp;$AL74)="n.b."),INDIRECT("für_Einstufung!"&amp;AT$1&amp;$AL74),MID(INDIRECT("für_Einstufung!"&amp;AT$1&amp;$AL74),2,20)*1)</f>
        <v>#VALUE!</v>
      </c>
      <c r="V74" s="318">
        <f t="shared" ref="V74:V77" ca="1" si="122">IF(OR(ISNUMBER(INDIRECT("für_Einstufung!"&amp;AU$1&amp;$AL74)),INDIRECT("für_Einstufung!"&amp;AU$1&amp;$AL74)="n.b."),INDIRECT("für_Einstufung!"&amp;AU$1&amp;$AL74),MID(INDIRECT("für_Einstufung!"&amp;AU$1&amp;$AL74),2,20)*1)</f>
        <v>0</v>
      </c>
      <c r="W74" s="105"/>
      <c r="X74" s="132">
        <f ca="1">IF(OR(ISNUMBER(INDIRECT("für_Einstufung!"&amp;AV$1&amp;$AL74)),INDIRECT("für_Einstufung!"&amp;AV$1&amp;$AL74)="n.b."),INDIRECT("für_Einstufung!"&amp;AV$1&amp;$AL74),MID(INDIRECT("für_Einstufung!"&amp;AV$1&amp;$AL74),2,20)*1)</f>
        <v>0</v>
      </c>
      <c r="Y74" s="331" t="str">
        <f ca="1">IF(N74="n.b.","n.b.",IF(N74*0.000001&lt;$G74,"&lt; Bgr.",N74*0.000001/$H74))</f>
        <v>&lt; Bgr.</v>
      </c>
      <c r="Z74" s="330" t="e">
        <f t="shared" ref="Z74:AI77" ca="1" si="123">IF(O74="n.b.","n.b.",IF(O74*0.000001&lt;$G74,"&lt; Bgr.",O74*0.000001/$H74))</f>
        <v>#VALUE!</v>
      </c>
      <c r="AA74" s="330" t="str">
        <f t="shared" ca="1" si="123"/>
        <v>&lt; Bgr.</v>
      </c>
      <c r="AB74" s="330" t="e">
        <f t="shared" ca="1" si="123"/>
        <v>#VALUE!</v>
      </c>
      <c r="AC74" s="330" t="str">
        <f t="shared" ca="1" si="123"/>
        <v>&lt; Bgr.</v>
      </c>
      <c r="AD74" s="330" t="e">
        <f t="shared" ca="1" si="123"/>
        <v>#VALUE!</v>
      </c>
      <c r="AE74" s="330" t="str">
        <f t="shared" ca="1" si="123"/>
        <v>&lt; Bgr.</v>
      </c>
      <c r="AF74" s="330" t="e">
        <f t="shared" ca="1" si="123"/>
        <v>#VALUE!</v>
      </c>
      <c r="AG74" s="330" t="str">
        <f t="shared" ca="1" si="123"/>
        <v>&lt; Bgr.</v>
      </c>
      <c r="AH74" s="153" t="str">
        <f t="shared" si="123"/>
        <v>&lt; Bgr.</v>
      </c>
      <c r="AI74" s="153" t="str">
        <f t="shared" ca="1" si="123"/>
        <v>&lt; Bgr.</v>
      </c>
      <c r="AK74" s="268"/>
      <c r="AL74" s="273">
        <v>81</v>
      </c>
      <c r="AM74" s="274" t="str">
        <f ca="1">INDIRECT("für_Einstufung!ai$"&amp;AL74)</f>
        <v>Cu_Stoffgr. 2</v>
      </c>
      <c r="AN74" s="268"/>
      <c r="AO74" s="268"/>
      <c r="AP74" s="268"/>
      <c r="AQ74" s="268"/>
      <c r="AR74" s="268"/>
      <c r="AS74" s="268"/>
      <c r="AT74" s="268"/>
      <c r="AU74" s="268"/>
      <c r="AV74" s="268"/>
    </row>
    <row r="75" spans="1:48" ht="28.2" hidden="1" outlineLevel="1" thickBot="1" x14ac:dyDescent="0.3">
      <c r="A75" s="113" t="s">
        <v>31</v>
      </c>
      <c r="B75" s="112" t="s">
        <v>96</v>
      </c>
      <c r="C75" s="112" t="s">
        <v>97</v>
      </c>
      <c r="D75" s="111">
        <v>1E-3</v>
      </c>
      <c r="E75" s="110">
        <v>2.5000000000000001E-3</v>
      </c>
      <c r="F75" s="109">
        <v>2.0219999999999998</v>
      </c>
      <c r="G75" s="108">
        <f>D75/F75</f>
        <v>4.9455984174085073E-4</v>
      </c>
      <c r="H75" s="108">
        <f>G75*E75/D75</f>
        <v>1.2363996043521267E-3</v>
      </c>
      <c r="I75" s="107" t="s">
        <v>94</v>
      </c>
      <c r="J75" s="105">
        <f>ROUND(G75*1000000,0)</f>
        <v>495</v>
      </c>
      <c r="K75" s="105">
        <f>ROUND(H75*1000000,-1)</f>
        <v>1240</v>
      </c>
      <c r="L75" s="106">
        <f ca="1">INDIRECT("für_Einstufung!A"&amp;M75)</f>
        <v>0</v>
      </c>
      <c r="M75" s="132">
        <v>72</v>
      </c>
      <c r="N75" s="318">
        <f ca="1">IF(OR(ISNUMBER(INDIRECT("für_Einstufung!"&amp;AM$1&amp;$AL75)),INDIRECT("für_Einstufung!"&amp;AM$1&amp;$AL75)="n.b."),INDIRECT("für_Einstufung!"&amp;AM$1&amp;$AL75),MID(INDIRECT("für_Einstufung!"&amp;AM$1&amp;$AL75),2,20)*1)</f>
        <v>0</v>
      </c>
      <c r="O75" s="318" t="e">
        <f t="shared" ca="1" si="115"/>
        <v>#VALUE!</v>
      </c>
      <c r="P75" s="318">
        <f t="shared" ca="1" si="116"/>
        <v>0</v>
      </c>
      <c r="Q75" s="318" t="e">
        <f t="shared" ca="1" si="117"/>
        <v>#VALUE!</v>
      </c>
      <c r="R75" s="318">
        <f t="shared" ca="1" si="118"/>
        <v>0</v>
      </c>
      <c r="S75" s="318" t="e">
        <f t="shared" ca="1" si="119"/>
        <v>#VALUE!</v>
      </c>
      <c r="T75" s="318">
        <f t="shared" ca="1" si="120"/>
        <v>0</v>
      </c>
      <c r="U75" s="318" t="e">
        <f t="shared" ca="1" si="121"/>
        <v>#VALUE!</v>
      </c>
      <c r="V75" s="318">
        <f t="shared" ca="1" si="122"/>
        <v>0</v>
      </c>
      <c r="W75" s="105"/>
      <c r="X75" s="132">
        <f ca="1">IF(OR(ISNUMBER(INDIRECT("für_Einstufung!"&amp;AV$1&amp;$AL75)),INDIRECT("für_Einstufung!"&amp;AV$1&amp;$AL75)="n.b."),INDIRECT("für_Einstufung!"&amp;AV$1&amp;$AL75),MID(INDIRECT("für_Einstufung!"&amp;AV$1&amp;$AL75),2,20)*1)</f>
        <v>0</v>
      </c>
      <c r="Y75" s="331" t="str">
        <f t="shared" ref="Y75:Y77" ca="1" si="124">IF(N75="n.b.","n.b.",IF(N75*0.000001&lt;$G75,"&lt; Bgr.",N75*0.000001/$H75))</f>
        <v>&lt; Bgr.</v>
      </c>
      <c r="Z75" s="330" t="e">
        <f t="shared" ca="1" si="123"/>
        <v>#VALUE!</v>
      </c>
      <c r="AA75" s="330" t="str">
        <f t="shared" ca="1" si="123"/>
        <v>&lt; Bgr.</v>
      </c>
      <c r="AB75" s="330" t="e">
        <f t="shared" ca="1" si="123"/>
        <v>#VALUE!</v>
      </c>
      <c r="AC75" s="330" t="str">
        <f t="shared" ca="1" si="123"/>
        <v>&lt; Bgr.</v>
      </c>
      <c r="AD75" s="330" t="e">
        <f t="shared" ca="1" si="123"/>
        <v>#VALUE!</v>
      </c>
      <c r="AE75" s="330" t="str">
        <f t="shared" ca="1" si="123"/>
        <v>&lt; Bgr.</v>
      </c>
      <c r="AF75" s="330" t="e">
        <f t="shared" ca="1" si="123"/>
        <v>#VALUE!</v>
      </c>
      <c r="AG75" s="330" t="str">
        <f t="shared" ca="1" si="123"/>
        <v>&lt; Bgr.</v>
      </c>
      <c r="AH75" s="153" t="str">
        <f t="shared" si="123"/>
        <v>&lt; Bgr.</v>
      </c>
      <c r="AI75" s="153" t="str">
        <f t="shared" ca="1" si="123"/>
        <v>&lt; Bgr.</v>
      </c>
      <c r="AK75" s="268"/>
      <c r="AL75" s="273">
        <v>82</v>
      </c>
      <c r="AM75" s="274" t="str">
        <f ca="1">INDIRECT("für_Einstufung!ai$"&amp;AL75)</f>
        <v>Ni_Stoffgr. 2</v>
      </c>
      <c r="AN75" s="268"/>
      <c r="AO75" s="268"/>
      <c r="AP75" s="268"/>
      <c r="AQ75" s="268"/>
      <c r="AR75" s="268"/>
      <c r="AS75" s="268"/>
      <c r="AT75" s="268"/>
      <c r="AU75" s="268"/>
      <c r="AV75" s="268"/>
    </row>
    <row r="76" spans="1:48" ht="28.2" hidden="1" outlineLevel="1" thickBot="1" x14ac:dyDescent="0.3">
      <c r="A76" s="113" t="s">
        <v>30</v>
      </c>
      <c r="B76" s="112" t="s">
        <v>96</v>
      </c>
      <c r="C76" s="112" t="s">
        <v>30</v>
      </c>
      <c r="D76" s="111">
        <v>1E-3</v>
      </c>
      <c r="E76" s="110">
        <v>2.5000000000000001E-3</v>
      </c>
      <c r="F76" s="109">
        <v>1</v>
      </c>
      <c r="G76" s="108">
        <f>D76/F76</f>
        <v>1E-3</v>
      </c>
      <c r="H76" s="108">
        <f>G76*E76/D76</f>
        <v>2.5000000000000001E-3</v>
      </c>
      <c r="I76" s="107" t="s">
        <v>94</v>
      </c>
      <c r="J76" s="105">
        <f>ROUND(G76*1000000,-1)</f>
        <v>1000</v>
      </c>
      <c r="K76" s="105">
        <f>ROUND(H76*1000000,-1)</f>
        <v>2500</v>
      </c>
      <c r="L76" s="106">
        <f ca="1">INDIRECT("für_Einstufung!A"&amp;M76)</f>
        <v>0</v>
      </c>
      <c r="M76" s="132">
        <v>73</v>
      </c>
      <c r="N76" s="318">
        <f ca="1">IF(OR(ISNUMBER(INDIRECT("für_Einstufung!"&amp;AM$1&amp;$AL76)),INDIRECT("für_Einstufung!"&amp;AM$1&amp;$AL76)="n.b."),INDIRECT("für_Einstufung!"&amp;AM$1&amp;$AL76),MID(INDIRECT("für_Einstufung!"&amp;AM$1&amp;$AL76),2,20)*1)</f>
        <v>0</v>
      </c>
      <c r="O76" s="318" t="e">
        <f t="shared" ca="1" si="115"/>
        <v>#VALUE!</v>
      </c>
      <c r="P76" s="318">
        <f t="shared" ca="1" si="116"/>
        <v>0</v>
      </c>
      <c r="Q76" s="318" t="e">
        <f t="shared" ca="1" si="117"/>
        <v>#VALUE!</v>
      </c>
      <c r="R76" s="318">
        <f t="shared" ca="1" si="118"/>
        <v>0</v>
      </c>
      <c r="S76" s="318" t="e">
        <f t="shared" ca="1" si="119"/>
        <v>#VALUE!</v>
      </c>
      <c r="T76" s="318">
        <f t="shared" ca="1" si="120"/>
        <v>0</v>
      </c>
      <c r="U76" s="318" t="e">
        <f t="shared" ca="1" si="121"/>
        <v>#VALUE!</v>
      </c>
      <c r="V76" s="318">
        <f t="shared" ca="1" si="122"/>
        <v>0</v>
      </c>
      <c r="W76" s="105"/>
      <c r="X76" s="132">
        <f ca="1">IF(OR(ISNUMBER(INDIRECT("für_Einstufung!"&amp;AV$1&amp;$AL76)),INDIRECT("für_Einstufung!"&amp;AV$1&amp;$AL76)="n.b."),INDIRECT("für_Einstufung!"&amp;AV$1&amp;$AL76),MID(INDIRECT("für_Einstufung!"&amp;AV$1&amp;$AL76),2,20)*1)</f>
        <v>0</v>
      </c>
      <c r="Y76" s="331" t="str">
        <f t="shared" ca="1" si="124"/>
        <v>&lt; Bgr.</v>
      </c>
      <c r="Z76" s="330" t="e">
        <f t="shared" ca="1" si="123"/>
        <v>#VALUE!</v>
      </c>
      <c r="AA76" s="330" t="str">
        <f t="shared" ca="1" si="123"/>
        <v>&lt; Bgr.</v>
      </c>
      <c r="AB76" s="330" t="e">
        <f t="shared" ca="1" si="123"/>
        <v>#VALUE!</v>
      </c>
      <c r="AC76" s="330" t="str">
        <f t="shared" ca="1" si="123"/>
        <v>&lt; Bgr.</v>
      </c>
      <c r="AD76" s="330" t="e">
        <f t="shared" ca="1" si="123"/>
        <v>#VALUE!</v>
      </c>
      <c r="AE76" s="330" t="str">
        <f t="shared" ca="1" si="123"/>
        <v>&lt; Bgr.</v>
      </c>
      <c r="AF76" s="330" t="e">
        <f t="shared" ca="1" si="123"/>
        <v>#VALUE!</v>
      </c>
      <c r="AG76" s="330" t="str">
        <f t="shared" ca="1" si="123"/>
        <v>&lt; Bgr.</v>
      </c>
      <c r="AH76" s="153" t="str">
        <f t="shared" si="123"/>
        <v>&lt; Bgr.</v>
      </c>
      <c r="AI76" s="153" t="str">
        <f t="shared" ca="1" si="123"/>
        <v>&lt; Bgr.</v>
      </c>
      <c r="AK76" s="268"/>
      <c r="AL76" s="273">
        <v>83</v>
      </c>
      <c r="AM76" s="274" t="str">
        <f ca="1">INDIRECT("für_Einstufung!ai$"&amp;AL76)</f>
        <v>Pb_Stoffgr. 2</v>
      </c>
      <c r="AN76" s="268"/>
      <c r="AO76" s="268"/>
      <c r="AP76" s="268"/>
      <c r="AQ76" s="268"/>
      <c r="AR76" s="268"/>
      <c r="AS76" s="268"/>
      <c r="AT76" s="268"/>
      <c r="AU76" s="268"/>
      <c r="AV76" s="268"/>
    </row>
    <row r="77" spans="1:48" ht="28.2" hidden="1" outlineLevel="1" thickBot="1" x14ac:dyDescent="0.3">
      <c r="A77" s="113" t="s">
        <v>29</v>
      </c>
      <c r="B77" s="112" t="s">
        <v>96</v>
      </c>
      <c r="C77" s="112" t="s">
        <v>95</v>
      </c>
      <c r="D77" s="111">
        <v>1E-3</v>
      </c>
      <c r="E77" s="110">
        <v>2.5000000000000001E-3</v>
      </c>
      <c r="F77" s="109">
        <v>1.2450000000000001</v>
      </c>
      <c r="G77" s="108">
        <f>D77/F77</f>
        <v>8.0321285140562242E-4</v>
      </c>
      <c r="H77" s="108">
        <f>G77*E77/D77</f>
        <v>2.008032128514056E-3</v>
      </c>
      <c r="I77" s="107" t="s">
        <v>94</v>
      </c>
      <c r="J77" s="105">
        <f>ROUND(G77*1000000,0)</f>
        <v>803</v>
      </c>
      <c r="K77" s="105">
        <f>ROUND(H77*1000000,-1)</f>
        <v>2010</v>
      </c>
      <c r="L77" s="106">
        <f ca="1">INDIRECT("für_Einstufung!A"&amp;M77)</f>
        <v>0</v>
      </c>
      <c r="M77" s="132">
        <v>71</v>
      </c>
      <c r="N77" s="318">
        <f ca="1">IF(OR(ISNUMBER(INDIRECT("für_Einstufung!"&amp;AM$1&amp;$AL77)),INDIRECT("für_Einstufung!"&amp;AM$1&amp;$AL77)="n.b."),INDIRECT("für_Einstufung!"&amp;AM$1&amp;$AL77),MID(INDIRECT("für_Einstufung!"&amp;AM$1&amp;$AL77),2,20)*1)</f>
        <v>0</v>
      </c>
      <c r="O77" s="318" t="e">
        <f t="shared" ca="1" si="115"/>
        <v>#VALUE!</v>
      </c>
      <c r="P77" s="318">
        <f t="shared" ca="1" si="116"/>
        <v>0</v>
      </c>
      <c r="Q77" s="318" t="e">
        <f t="shared" ca="1" si="117"/>
        <v>#VALUE!</v>
      </c>
      <c r="R77" s="318">
        <f t="shared" ca="1" si="118"/>
        <v>0</v>
      </c>
      <c r="S77" s="318" t="e">
        <f t="shared" ca="1" si="119"/>
        <v>#VALUE!</v>
      </c>
      <c r="T77" s="318">
        <f t="shared" ca="1" si="120"/>
        <v>0</v>
      </c>
      <c r="U77" s="318" t="e">
        <f t="shared" ca="1" si="121"/>
        <v>#VALUE!</v>
      </c>
      <c r="V77" s="318">
        <f t="shared" ca="1" si="122"/>
        <v>0</v>
      </c>
      <c r="W77" s="105"/>
      <c r="X77" s="132">
        <f ca="1">IF(OR(ISNUMBER(INDIRECT("für_Einstufung!"&amp;AV$1&amp;$AL77)),INDIRECT("für_Einstufung!"&amp;AV$1&amp;$AL77)="n.b."),INDIRECT("für_Einstufung!"&amp;AV$1&amp;$AL77),MID(INDIRECT("für_Einstufung!"&amp;AV$1&amp;$AL77),2,20)*1)</f>
        <v>0</v>
      </c>
      <c r="Y77" s="331" t="str">
        <f t="shared" ca="1" si="124"/>
        <v>&lt; Bgr.</v>
      </c>
      <c r="Z77" s="330" t="e">
        <f t="shared" ca="1" si="123"/>
        <v>#VALUE!</v>
      </c>
      <c r="AA77" s="330" t="str">
        <f t="shared" ca="1" si="123"/>
        <v>&lt; Bgr.</v>
      </c>
      <c r="AB77" s="330" t="e">
        <f t="shared" ca="1" si="123"/>
        <v>#VALUE!</v>
      </c>
      <c r="AC77" s="330" t="str">
        <f t="shared" ca="1" si="123"/>
        <v>&lt; Bgr.</v>
      </c>
      <c r="AD77" s="330" t="e">
        <f t="shared" ca="1" si="123"/>
        <v>#VALUE!</v>
      </c>
      <c r="AE77" s="330" t="str">
        <f t="shared" ca="1" si="123"/>
        <v>&lt; Bgr.</v>
      </c>
      <c r="AF77" s="330" t="e">
        <f t="shared" ca="1" si="123"/>
        <v>#VALUE!</v>
      </c>
      <c r="AG77" s="330" t="str">
        <f t="shared" ca="1" si="123"/>
        <v>&lt; Bgr.</v>
      </c>
      <c r="AH77" s="153" t="str">
        <f t="shared" si="123"/>
        <v>&lt; Bgr.</v>
      </c>
      <c r="AI77" s="153" t="str">
        <f t="shared" ca="1" si="123"/>
        <v>&lt; Bgr.</v>
      </c>
      <c r="AK77" s="268"/>
      <c r="AL77" s="273">
        <v>84</v>
      </c>
      <c r="AM77" s="274" t="str">
        <f ca="1">INDIRECT("für_Einstufung!ai$"&amp;AL77)</f>
        <v>Zn_Stoffgr. 2</v>
      </c>
      <c r="AN77" s="268"/>
      <c r="AO77" s="268"/>
      <c r="AP77" s="268"/>
      <c r="AQ77" s="268"/>
      <c r="AR77" s="268"/>
      <c r="AS77" s="268"/>
      <c r="AT77" s="268"/>
      <c r="AU77" s="268"/>
      <c r="AV77" s="268"/>
    </row>
    <row r="78" spans="1:48" s="98" customFormat="1" hidden="1" outlineLevel="1" thickBot="1" x14ac:dyDescent="0.35">
      <c r="A78" s="127" t="s">
        <v>93</v>
      </c>
      <c r="B78" s="125"/>
      <c r="G78" s="126"/>
      <c r="H78" s="126"/>
      <c r="L78" s="125"/>
      <c r="X78" s="325"/>
      <c r="Y78" s="335">
        <f ca="1">SUM(Y74:Y77)</f>
        <v>0</v>
      </c>
      <c r="Z78" s="336" t="e">
        <f t="shared" ref="Z78:AI78" ca="1" si="125">SUM(Z74:Z77)</f>
        <v>#VALUE!</v>
      </c>
      <c r="AA78" s="336">
        <f t="shared" ca="1" si="125"/>
        <v>0</v>
      </c>
      <c r="AB78" s="336" t="e">
        <f t="shared" ca="1" si="125"/>
        <v>#VALUE!</v>
      </c>
      <c r="AC78" s="336">
        <f t="shared" ca="1" si="125"/>
        <v>0</v>
      </c>
      <c r="AD78" s="336" t="e">
        <f t="shared" ca="1" si="125"/>
        <v>#VALUE!</v>
      </c>
      <c r="AE78" s="336">
        <f t="shared" ca="1" si="125"/>
        <v>0</v>
      </c>
      <c r="AF78" s="336" t="e">
        <f t="shared" ca="1" si="125"/>
        <v>#VALUE!</v>
      </c>
      <c r="AG78" s="336">
        <f t="shared" ca="1" si="125"/>
        <v>0</v>
      </c>
      <c r="AH78" s="99">
        <f t="shared" si="125"/>
        <v>0</v>
      </c>
      <c r="AI78" s="99">
        <f t="shared" ca="1" si="125"/>
        <v>0</v>
      </c>
      <c r="AJ78" s="89"/>
      <c r="AK78" s="268"/>
      <c r="AL78" s="273"/>
      <c r="AM78" s="277"/>
      <c r="AN78" s="276"/>
      <c r="AO78" s="276"/>
      <c r="AP78" s="276"/>
      <c r="AQ78" s="276"/>
      <c r="AR78" s="276"/>
      <c r="AS78" s="276"/>
      <c r="AT78" s="276"/>
      <c r="AU78" s="276"/>
      <c r="AV78" s="276"/>
    </row>
    <row r="79" spans="1:48" hidden="1" outlineLevel="1" thickBot="1" x14ac:dyDescent="0.3">
      <c r="A79" s="124" t="s">
        <v>130</v>
      </c>
      <c r="B79" s="123"/>
      <c r="C79" s="123"/>
      <c r="D79" s="122"/>
      <c r="E79" s="121"/>
      <c r="F79" s="120"/>
      <c r="G79" s="119"/>
      <c r="H79" s="119"/>
      <c r="I79" s="118"/>
      <c r="J79" s="118"/>
      <c r="K79" s="118"/>
      <c r="L79" s="117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4"/>
      <c r="Z79" s="114"/>
      <c r="AA79" s="114"/>
      <c r="AB79" s="114"/>
      <c r="AC79" s="114"/>
      <c r="AD79" s="114"/>
      <c r="AE79" s="114"/>
      <c r="AF79" s="114"/>
      <c r="AG79" s="114"/>
      <c r="AH79" s="175"/>
      <c r="AI79" s="175"/>
      <c r="AK79" s="268"/>
      <c r="AL79" s="273"/>
      <c r="AM79" s="272"/>
      <c r="AN79" s="268"/>
      <c r="AO79" s="268"/>
      <c r="AP79" s="268"/>
      <c r="AQ79" s="268"/>
      <c r="AR79" s="268"/>
      <c r="AS79" s="268"/>
      <c r="AT79" s="268"/>
      <c r="AU79" s="268"/>
      <c r="AV79" s="268"/>
    </row>
    <row r="80" spans="1:48" ht="28.2" hidden="1" outlineLevel="1" thickBot="1" x14ac:dyDescent="0.3">
      <c r="A80" s="174" t="s">
        <v>32</v>
      </c>
      <c r="B80" s="112" t="s">
        <v>127</v>
      </c>
      <c r="C80" s="112" t="s">
        <v>129</v>
      </c>
      <c r="D80" s="111">
        <v>1E-3</v>
      </c>
      <c r="E80" s="110">
        <v>2.5000000000000001E-3</v>
      </c>
      <c r="F80" s="109">
        <v>2.512</v>
      </c>
      <c r="G80" s="108">
        <f>D80/F80</f>
        <v>3.9808917197452231E-4</v>
      </c>
      <c r="H80" s="108">
        <f>G80*E80/D80</f>
        <v>9.9522292993630573E-4</v>
      </c>
      <c r="I80" s="107" t="s">
        <v>94</v>
      </c>
      <c r="J80" s="105">
        <f>ROUND(G80*1000000,0)</f>
        <v>398</v>
      </c>
      <c r="K80" s="105">
        <f>ROUND(H80*1000000,-1)</f>
        <v>1000</v>
      </c>
      <c r="L80" s="106">
        <f ca="1">INDIRECT("für_Einstufung!A"&amp;M80)</f>
        <v>0</v>
      </c>
      <c r="M80" s="132">
        <v>75</v>
      </c>
      <c r="N80" s="320">
        <f ca="1">IF(OR(ISNUMBER(INDIRECT("für_Einstufung!"&amp;AM$1&amp;$AL80)),INDIRECT("für_Einstufung!"&amp;AM$1&amp;$AL80)="n.b."),INDIRECT("für_Einstufung!"&amp;AM$1&amp;$AL80),MID(INDIRECT("für_Einstufung!"&amp;AM$1&amp;$AL80),2,20)*1)</f>
        <v>0</v>
      </c>
      <c r="O80" s="320" t="e">
        <f t="shared" ref="O80:O83" ca="1" si="126">IF(OR(ISNUMBER(INDIRECT("für_Einstufung!"&amp;AN$1&amp;$AL80)),INDIRECT("für_Einstufung!"&amp;AN$1&amp;$AL80)="n.b."),INDIRECT("für_Einstufung!"&amp;AN$1&amp;$AL80),MID(INDIRECT("für_Einstufung!"&amp;AN$1&amp;$AL80),2,20)*1)</f>
        <v>#VALUE!</v>
      </c>
      <c r="P80" s="320">
        <f t="shared" ref="P80:P83" ca="1" si="127">IF(OR(ISNUMBER(INDIRECT("für_Einstufung!"&amp;AO$1&amp;$AL80)),INDIRECT("für_Einstufung!"&amp;AO$1&amp;$AL80)="n.b."),INDIRECT("für_Einstufung!"&amp;AO$1&amp;$AL80),MID(INDIRECT("für_Einstufung!"&amp;AO$1&amp;$AL80),2,20)*1)</f>
        <v>0</v>
      </c>
      <c r="Q80" s="320" t="e">
        <f t="shared" ref="Q80:Q83" ca="1" si="128">IF(OR(ISNUMBER(INDIRECT("für_Einstufung!"&amp;AP$1&amp;$AL80)),INDIRECT("für_Einstufung!"&amp;AP$1&amp;$AL80)="n.b."),INDIRECT("für_Einstufung!"&amp;AP$1&amp;$AL80),MID(INDIRECT("für_Einstufung!"&amp;AP$1&amp;$AL80),2,20)*1)</f>
        <v>#VALUE!</v>
      </c>
      <c r="R80" s="320">
        <f t="shared" ref="R80:R83" ca="1" si="129">IF(OR(ISNUMBER(INDIRECT("für_Einstufung!"&amp;AQ$1&amp;$AL80)),INDIRECT("für_Einstufung!"&amp;AQ$1&amp;$AL80)="n.b."),INDIRECT("für_Einstufung!"&amp;AQ$1&amp;$AL80),MID(INDIRECT("für_Einstufung!"&amp;AQ$1&amp;$AL80),2,20)*1)</f>
        <v>0</v>
      </c>
      <c r="S80" s="320" t="e">
        <f t="shared" ref="S80:S83" ca="1" si="130">IF(OR(ISNUMBER(INDIRECT("für_Einstufung!"&amp;AR$1&amp;$AL80)),INDIRECT("für_Einstufung!"&amp;AR$1&amp;$AL80)="n.b."),INDIRECT("für_Einstufung!"&amp;AR$1&amp;$AL80),MID(INDIRECT("für_Einstufung!"&amp;AR$1&amp;$AL80),2,20)*1)</f>
        <v>#VALUE!</v>
      </c>
      <c r="T80" s="320">
        <f t="shared" ref="T80:T83" ca="1" si="131">IF(OR(ISNUMBER(INDIRECT("für_Einstufung!"&amp;AS$1&amp;$AL80)),INDIRECT("für_Einstufung!"&amp;AS$1&amp;$AL80)="n.b."),INDIRECT("für_Einstufung!"&amp;AS$1&amp;$AL80),MID(INDIRECT("für_Einstufung!"&amp;AS$1&amp;$AL80),2,20)*1)</f>
        <v>0</v>
      </c>
      <c r="U80" s="320" t="e">
        <f t="shared" ref="U80:U83" ca="1" si="132">IF(OR(ISNUMBER(INDIRECT("für_Einstufung!"&amp;AT$1&amp;$AL80)),INDIRECT("für_Einstufung!"&amp;AT$1&amp;$AL80)="n.b."),INDIRECT("für_Einstufung!"&amp;AT$1&amp;$AL80),MID(INDIRECT("für_Einstufung!"&amp;AT$1&amp;$AL80),2,20)*1)</f>
        <v>#VALUE!</v>
      </c>
      <c r="V80" s="320">
        <f t="shared" ref="V80:V83" ca="1" si="133">IF(OR(ISNUMBER(INDIRECT("für_Einstufung!"&amp;AU$1&amp;$AL80)),INDIRECT("für_Einstufung!"&amp;AU$1&amp;$AL80)="n.b."),INDIRECT("für_Einstufung!"&amp;AU$1&amp;$AL80),MID(INDIRECT("für_Einstufung!"&amp;AU$1&amp;$AL80),2,20)*1)</f>
        <v>0</v>
      </c>
      <c r="W80" s="151"/>
      <c r="X80" s="322">
        <f ca="1">IF(OR(ISNUMBER(INDIRECT("für_Einstufung!"&amp;AV$1&amp;$AL80)),INDIRECT("für_Einstufung!"&amp;AV$1&amp;$AL80)="n.b."),INDIRECT("für_Einstufung!"&amp;AV$1&amp;$AL80),MID(INDIRECT("für_Einstufung!"&amp;AV$1&amp;$AL80),2,20)*1)</f>
        <v>0</v>
      </c>
      <c r="Y80" s="331" t="str">
        <f ca="1">IF(N80="n.b.","n.b.",IF(N80*0.000001&lt;$G80,"&lt; Bgr.",N80*0.000001/$H80))</f>
        <v>&lt; Bgr.</v>
      </c>
      <c r="Z80" s="330" t="e">
        <f t="shared" ref="Z80:AI83" ca="1" si="134">IF(O80="n.b.","n.b.",IF(O80*0.000001&lt;$G80,"&lt; Bgr.",O80*0.000001/$H80))</f>
        <v>#VALUE!</v>
      </c>
      <c r="AA80" s="330" t="str">
        <f t="shared" ca="1" si="134"/>
        <v>&lt; Bgr.</v>
      </c>
      <c r="AB80" s="330" t="e">
        <f t="shared" ca="1" si="134"/>
        <v>#VALUE!</v>
      </c>
      <c r="AC80" s="330" t="str">
        <f t="shared" ca="1" si="134"/>
        <v>&lt; Bgr.</v>
      </c>
      <c r="AD80" s="330" t="e">
        <f t="shared" ca="1" si="134"/>
        <v>#VALUE!</v>
      </c>
      <c r="AE80" s="330" t="str">
        <f t="shared" ca="1" si="134"/>
        <v>&lt; Bgr.</v>
      </c>
      <c r="AF80" s="330" t="e">
        <f t="shared" ca="1" si="134"/>
        <v>#VALUE!</v>
      </c>
      <c r="AG80" s="330" t="str">
        <f t="shared" ca="1" si="134"/>
        <v>&lt; Bgr.</v>
      </c>
      <c r="AH80" s="153" t="str">
        <f t="shared" si="134"/>
        <v>&lt; Bgr.</v>
      </c>
      <c r="AI80" s="153" t="str">
        <f t="shared" ca="1" si="134"/>
        <v>&lt; Bgr.</v>
      </c>
      <c r="AK80" s="268"/>
      <c r="AL80" s="273">
        <v>86</v>
      </c>
      <c r="AM80" s="274" t="str">
        <f ca="1">INDIRECT("für_Einstufung!ai$"&amp;AL80)</f>
        <v>Cu_Stoffgr. 3</v>
      </c>
      <c r="AN80" s="268"/>
      <c r="AO80" s="268"/>
      <c r="AP80" s="268"/>
      <c r="AQ80" s="268"/>
      <c r="AR80" s="268"/>
      <c r="AS80" s="268"/>
      <c r="AT80" s="268"/>
      <c r="AU80" s="268"/>
      <c r="AV80" s="268"/>
    </row>
    <row r="81" spans="1:48" ht="28.2" hidden="1" outlineLevel="1" thickBot="1" x14ac:dyDescent="0.3">
      <c r="A81" s="174" t="s">
        <v>31</v>
      </c>
      <c r="B81" s="112" t="s">
        <v>127</v>
      </c>
      <c r="C81" s="112" t="s">
        <v>128</v>
      </c>
      <c r="D81" s="111">
        <v>1E-3</v>
      </c>
      <c r="E81" s="110">
        <v>2.5000000000000001E-3</v>
      </c>
      <c r="F81" s="109">
        <v>2.6360000000000001</v>
      </c>
      <c r="G81" s="108">
        <f>D81/F81</f>
        <v>3.7936267071320183E-4</v>
      </c>
      <c r="H81" s="108">
        <f>G81*E81/D81</f>
        <v>9.4840667678300458E-4</v>
      </c>
      <c r="I81" s="107" t="s">
        <v>94</v>
      </c>
      <c r="J81" s="105">
        <f>ROUND(G81*1000000,0)</f>
        <v>379</v>
      </c>
      <c r="K81" s="105">
        <f>ROUND(H81*1000000,0)</f>
        <v>948</v>
      </c>
      <c r="L81" s="106">
        <f ca="1">INDIRECT("für_Einstufung!A"&amp;M81)</f>
        <v>0</v>
      </c>
      <c r="M81" s="132">
        <v>77</v>
      </c>
      <c r="N81" s="320">
        <f ca="1">IF(OR(ISNUMBER(INDIRECT("für_Einstufung!"&amp;AM$1&amp;$AL81)),INDIRECT("für_Einstufung!"&amp;AM$1&amp;$AL81)="n.b."),INDIRECT("für_Einstufung!"&amp;AM$1&amp;$AL81),MID(INDIRECT("für_Einstufung!"&amp;AM$1&amp;$AL81),2,20)*1)</f>
        <v>0</v>
      </c>
      <c r="O81" s="320" t="e">
        <f t="shared" ca="1" si="126"/>
        <v>#VALUE!</v>
      </c>
      <c r="P81" s="320">
        <f t="shared" ca="1" si="127"/>
        <v>0</v>
      </c>
      <c r="Q81" s="320" t="e">
        <f t="shared" ca="1" si="128"/>
        <v>#VALUE!</v>
      </c>
      <c r="R81" s="320">
        <f t="shared" ca="1" si="129"/>
        <v>0</v>
      </c>
      <c r="S81" s="320" t="e">
        <f t="shared" ca="1" si="130"/>
        <v>#VALUE!</v>
      </c>
      <c r="T81" s="320">
        <f t="shared" ca="1" si="131"/>
        <v>0</v>
      </c>
      <c r="U81" s="320" t="e">
        <f t="shared" ca="1" si="132"/>
        <v>#VALUE!</v>
      </c>
      <c r="V81" s="320">
        <f t="shared" ca="1" si="133"/>
        <v>0</v>
      </c>
      <c r="W81" s="151"/>
      <c r="X81" s="322">
        <f ca="1">IF(OR(ISNUMBER(INDIRECT("für_Einstufung!"&amp;AV$1&amp;$AL81)),INDIRECT("für_Einstufung!"&amp;AV$1&amp;$AL81)="n.b."),INDIRECT("für_Einstufung!"&amp;AV$1&amp;$AL81),MID(INDIRECT("für_Einstufung!"&amp;AV$1&amp;$AL81),2,20)*1)</f>
        <v>0</v>
      </c>
      <c r="Y81" s="331" t="str">
        <f t="shared" ref="Y81:Y83" ca="1" si="135">IF(N81="n.b.","n.b.",IF(N81*0.000001&lt;$G81,"&lt; Bgr.",N81*0.000001/$H81))</f>
        <v>&lt; Bgr.</v>
      </c>
      <c r="Z81" s="330" t="e">
        <f t="shared" ca="1" si="134"/>
        <v>#VALUE!</v>
      </c>
      <c r="AA81" s="330" t="str">
        <f t="shared" ca="1" si="134"/>
        <v>&lt; Bgr.</v>
      </c>
      <c r="AB81" s="330" t="e">
        <f t="shared" ca="1" si="134"/>
        <v>#VALUE!</v>
      </c>
      <c r="AC81" s="330" t="str">
        <f t="shared" ca="1" si="134"/>
        <v>&lt; Bgr.</v>
      </c>
      <c r="AD81" s="330" t="e">
        <f t="shared" ca="1" si="134"/>
        <v>#VALUE!</v>
      </c>
      <c r="AE81" s="330" t="str">
        <f t="shared" ca="1" si="134"/>
        <v>&lt; Bgr.</v>
      </c>
      <c r="AF81" s="330" t="e">
        <f t="shared" ca="1" si="134"/>
        <v>#VALUE!</v>
      </c>
      <c r="AG81" s="330" t="str">
        <f t="shared" ca="1" si="134"/>
        <v>&lt; Bgr.</v>
      </c>
      <c r="AH81" s="153" t="str">
        <f t="shared" si="134"/>
        <v>&lt; Bgr.</v>
      </c>
      <c r="AI81" s="153" t="str">
        <f t="shared" ca="1" si="134"/>
        <v>&lt; Bgr.</v>
      </c>
      <c r="AK81" s="268"/>
      <c r="AL81" s="273">
        <v>87</v>
      </c>
      <c r="AM81" s="274" t="str">
        <f ca="1">INDIRECT("für_Einstufung!ai$"&amp;AL81)</f>
        <v>Ni_Stoffgr. 3</v>
      </c>
      <c r="AN81" s="268"/>
      <c r="AO81" s="268"/>
      <c r="AP81" s="268"/>
      <c r="AQ81" s="268"/>
      <c r="AR81" s="268"/>
      <c r="AS81" s="268"/>
      <c r="AT81" s="268"/>
      <c r="AU81" s="268"/>
      <c r="AV81" s="268"/>
    </row>
    <row r="82" spans="1:48" ht="28.2" hidden="1" outlineLevel="1" thickBot="1" x14ac:dyDescent="0.3">
      <c r="A82" s="174" t="s">
        <v>30</v>
      </c>
      <c r="B82" s="112" t="s">
        <v>127</v>
      </c>
      <c r="C82" s="112" t="s">
        <v>30</v>
      </c>
      <c r="D82" s="111">
        <v>1E-3</v>
      </c>
      <c r="E82" s="110">
        <v>2.5000000000000001E-3</v>
      </c>
      <c r="F82" s="109">
        <v>1</v>
      </c>
      <c r="G82" s="108">
        <f>D82/F82</f>
        <v>1E-3</v>
      </c>
      <c r="H82" s="108">
        <f>G82*E82/D82</f>
        <v>2.5000000000000001E-3</v>
      </c>
      <c r="I82" s="107" t="s">
        <v>94</v>
      </c>
      <c r="J82" s="105">
        <f>ROUND(G82*1000000,-1)</f>
        <v>1000</v>
      </c>
      <c r="K82" s="105">
        <f>ROUND(H82*1000000,-1)</f>
        <v>2500</v>
      </c>
      <c r="L82" s="106">
        <f ca="1">INDIRECT("für_Einstufung!A"&amp;M82)</f>
        <v>0</v>
      </c>
      <c r="M82" s="132">
        <v>78</v>
      </c>
      <c r="N82" s="320">
        <f ca="1">IF(OR(ISNUMBER(INDIRECT("für_Einstufung!"&amp;AM$1&amp;$AL82)),INDIRECT("für_Einstufung!"&amp;AM$1&amp;$AL82)="n.b."),INDIRECT("für_Einstufung!"&amp;AM$1&amp;$AL82),MID(INDIRECT("für_Einstufung!"&amp;AM$1&amp;$AL82),2,20)*1)</f>
        <v>0</v>
      </c>
      <c r="O82" s="320" t="e">
        <f t="shared" ca="1" si="126"/>
        <v>#VALUE!</v>
      </c>
      <c r="P82" s="320">
        <f t="shared" ca="1" si="127"/>
        <v>0</v>
      </c>
      <c r="Q82" s="320" t="e">
        <f t="shared" ca="1" si="128"/>
        <v>#VALUE!</v>
      </c>
      <c r="R82" s="320">
        <f t="shared" ca="1" si="129"/>
        <v>0</v>
      </c>
      <c r="S82" s="320" t="e">
        <f t="shared" ca="1" si="130"/>
        <v>#VALUE!</v>
      </c>
      <c r="T82" s="320">
        <f t="shared" ca="1" si="131"/>
        <v>0</v>
      </c>
      <c r="U82" s="320" t="e">
        <f t="shared" ca="1" si="132"/>
        <v>#VALUE!</v>
      </c>
      <c r="V82" s="320">
        <f t="shared" ca="1" si="133"/>
        <v>0</v>
      </c>
      <c r="W82" s="151"/>
      <c r="X82" s="322">
        <f ca="1">IF(OR(ISNUMBER(INDIRECT("für_Einstufung!"&amp;AV$1&amp;$AL82)),INDIRECT("für_Einstufung!"&amp;AV$1&amp;$AL82)="n.b."),INDIRECT("für_Einstufung!"&amp;AV$1&amp;$AL82),MID(INDIRECT("für_Einstufung!"&amp;AV$1&amp;$AL82),2,20)*1)</f>
        <v>0</v>
      </c>
      <c r="Y82" s="331" t="str">
        <f t="shared" ca="1" si="135"/>
        <v>&lt; Bgr.</v>
      </c>
      <c r="Z82" s="330" t="e">
        <f t="shared" ca="1" si="134"/>
        <v>#VALUE!</v>
      </c>
      <c r="AA82" s="330" t="str">
        <f t="shared" ca="1" si="134"/>
        <v>&lt; Bgr.</v>
      </c>
      <c r="AB82" s="330" t="e">
        <f t="shared" ca="1" si="134"/>
        <v>#VALUE!</v>
      </c>
      <c r="AC82" s="330" t="str">
        <f t="shared" ca="1" si="134"/>
        <v>&lt; Bgr.</v>
      </c>
      <c r="AD82" s="330" t="e">
        <f t="shared" ca="1" si="134"/>
        <v>#VALUE!</v>
      </c>
      <c r="AE82" s="330" t="str">
        <f t="shared" ca="1" si="134"/>
        <v>&lt; Bgr.</v>
      </c>
      <c r="AF82" s="330" t="e">
        <f t="shared" ca="1" si="134"/>
        <v>#VALUE!</v>
      </c>
      <c r="AG82" s="330" t="str">
        <f t="shared" ca="1" si="134"/>
        <v>&lt; Bgr.</v>
      </c>
      <c r="AH82" s="153" t="str">
        <f t="shared" si="134"/>
        <v>&lt; Bgr.</v>
      </c>
      <c r="AI82" s="153" t="str">
        <f t="shared" ca="1" si="134"/>
        <v>&lt; Bgr.</v>
      </c>
      <c r="AK82" s="268"/>
      <c r="AL82" s="273">
        <v>88</v>
      </c>
      <c r="AM82" s="274" t="str">
        <f ca="1">INDIRECT("für_Einstufung!ai$"&amp;AL82)</f>
        <v>Pb_Stoffgr. 3</v>
      </c>
      <c r="AN82" s="268"/>
      <c r="AO82" s="268"/>
      <c r="AP82" s="268"/>
      <c r="AQ82" s="268"/>
      <c r="AR82" s="268"/>
      <c r="AS82" s="268"/>
      <c r="AT82" s="268"/>
      <c r="AU82" s="268"/>
      <c r="AV82" s="268"/>
    </row>
    <row r="83" spans="1:48" ht="28.2" hidden="1" outlineLevel="1" thickBot="1" x14ac:dyDescent="0.3">
      <c r="A83" s="174" t="s">
        <v>29</v>
      </c>
      <c r="B83" s="112" t="s">
        <v>127</v>
      </c>
      <c r="C83" s="112" t="s">
        <v>126</v>
      </c>
      <c r="D83" s="111">
        <v>1E-3</v>
      </c>
      <c r="E83" s="110">
        <v>2.5000000000000001E-3</v>
      </c>
      <c r="F83" s="152">
        <v>2.4700000000000002</v>
      </c>
      <c r="G83" s="108">
        <f>D83/F83</f>
        <v>4.0485829959514168E-4</v>
      </c>
      <c r="H83" s="108">
        <f>G83*E83/D83</f>
        <v>1.0121457489878543E-3</v>
      </c>
      <c r="I83" s="107" t="s">
        <v>94</v>
      </c>
      <c r="J83" s="105">
        <f>ROUND(G83*1000000,0)</f>
        <v>405</v>
      </c>
      <c r="K83" s="105">
        <f>ROUND(H83*1000000,-1)</f>
        <v>1010</v>
      </c>
      <c r="L83" s="106">
        <f ca="1">INDIRECT("für_Einstufung!A"&amp;M83)</f>
        <v>0</v>
      </c>
      <c r="M83" s="132">
        <v>76</v>
      </c>
      <c r="N83" s="320">
        <f ca="1">IF(OR(ISNUMBER(INDIRECT("für_Einstufung!"&amp;AM$1&amp;$AL83)),INDIRECT("für_Einstufung!"&amp;AM$1&amp;$AL83)="n.b."),INDIRECT("für_Einstufung!"&amp;AM$1&amp;$AL83),MID(INDIRECT("für_Einstufung!"&amp;AM$1&amp;$AL83),2,20)*1)</f>
        <v>0</v>
      </c>
      <c r="O83" s="320" t="e">
        <f t="shared" ca="1" si="126"/>
        <v>#VALUE!</v>
      </c>
      <c r="P83" s="320">
        <f t="shared" ca="1" si="127"/>
        <v>0</v>
      </c>
      <c r="Q83" s="320" t="e">
        <f t="shared" ca="1" si="128"/>
        <v>#VALUE!</v>
      </c>
      <c r="R83" s="320">
        <f t="shared" ca="1" si="129"/>
        <v>0</v>
      </c>
      <c r="S83" s="320" t="e">
        <f t="shared" ca="1" si="130"/>
        <v>#VALUE!</v>
      </c>
      <c r="T83" s="320">
        <f t="shared" ca="1" si="131"/>
        <v>0</v>
      </c>
      <c r="U83" s="320" t="e">
        <f t="shared" ca="1" si="132"/>
        <v>#VALUE!</v>
      </c>
      <c r="V83" s="320">
        <f t="shared" ca="1" si="133"/>
        <v>0</v>
      </c>
      <c r="W83" s="151"/>
      <c r="X83" s="322">
        <f ca="1">IF(OR(ISNUMBER(INDIRECT("für_Einstufung!"&amp;AV$1&amp;$AL83)),INDIRECT("für_Einstufung!"&amp;AV$1&amp;$AL83)="n.b."),INDIRECT("für_Einstufung!"&amp;AV$1&amp;$AL83),MID(INDIRECT("für_Einstufung!"&amp;AV$1&amp;$AL83),2,20)*1)</f>
        <v>0</v>
      </c>
      <c r="Y83" s="331" t="str">
        <f t="shared" ca="1" si="135"/>
        <v>&lt; Bgr.</v>
      </c>
      <c r="Z83" s="330" t="e">
        <f t="shared" ca="1" si="134"/>
        <v>#VALUE!</v>
      </c>
      <c r="AA83" s="330" t="str">
        <f t="shared" ca="1" si="134"/>
        <v>&lt; Bgr.</v>
      </c>
      <c r="AB83" s="330" t="e">
        <f t="shared" ca="1" si="134"/>
        <v>#VALUE!</v>
      </c>
      <c r="AC83" s="330" t="str">
        <f t="shared" ca="1" si="134"/>
        <v>&lt; Bgr.</v>
      </c>
      <c r="AD83" s="330" t="e">
        <f t="shared" ca="1" si="134"/>
        <v>#VALUE!</v>
      </c>
      <c r="AE83" s="330" t="str">
        <f t="shared" ca="1" si="134"/>
        <v>&lt; Bgr.</v>
      </c>
      <c r="AF83" s="330" t="e">
        <f t="shared" ca="1" si="134"/>
        <v>#VALUE!</v>
      </c>
      <c r="AG83" s="330" t="str">
        <f t="shared" ca="1" si="134"/>
        <v>&lt; Bgr.</v>
      </c>
      <c r="AH83" s="153" t="str">
        <f t="shared" si="134"/>
        <v>&lt; Bgr.</v>
      </c>
      <c r="AI83" s="153" t="str">
        <f t="shared" ca="1" si="134"/>
        <v>&lt; Bgr.</v>
      </c>
      <c r="AK83" s="268"/>
      <c r="AL83" s="273">
        <v>89</v>
      </c>
      <c r="AM83" s="274" t="str">
        <f ca="1">INDIRECT("für_Einstufung!ai$"&amp;AL83)</f>
        <v>Zn_Stoffgr. 3</v>
      </c>
      <c r="AN83" s="268"/>
      <c r="AO83" s="268"/>
      <c r="AP83" s="268"/>
      <c r="AQ83" s="268"/>
      <c r="AR83" s="268"/>
      <c r="AS83" s="268"/>
      <c r="AT83" s="268"/>
      <c r="AU83" s="268"/>
      <c r="AV83" s="268"/>
    </row>
    <row r="84" spans="1:48" s="98" customFormat="1" hidden="1" outlineLevel="1" thickBot="1" x14ac:dyDescent="0.35">
      <c r="A84" s="127" t="s">
        <v>125</v>
      </c>
      <c r="B84" s="125"/>
      <c r="G84" s="150"/>
      <c r="H84" s="150"/>
      <c r="L84" s="125"/>
      <c r="X84" s="326"/>
      <c r="Y84" s="335">
        <f ca="1">SUM(Y80:Y83)</f>
        <v>0</v>
      </c>
      <c r="Z84" s="336" t="e">
        <f t="shared" ref="Z84:AI84" ca="1" si="136">SUM(Z80:Z83)</f>
        <v>#VALUE!</v>
      </c>
      <c r="AA84" s="336">
        <f t="shared" ca="1" si="136"/>
        <v>0</v>
      </c>
      <c r="AB84" s="336" t="e">
        <f t="shared" ca="1" si="136"/>
        <v>#VALUE!</v>
      </c>
      <c r="AC84" s="336">
        <f t="shared" ca="1" si="136"/>
        <v>0</v>
      </c>
      <c r="AD84" s="336" t="e">
        <f t="shared" ca="1" si="136"/>
        <v>#VALUE!</v>
      </c>
      <c r="AE84" s="336">
        <f t="shared" ca="1" si="136"/>
        <v>0</v>
      </c>
      <c r="AF84" s="336" t="e">
        <f t="shared" ca="1" si="136"/>
        <v>#VALUE!</v>
      </c>
      <c r="AG84" s="336">
        <f t="shared" ca="1" si="136"/>
        <v>0</v>
      </c>
      <c r="AH84" s="99">
        <f t="shared" si="136"/>
        <v>0</v>
      </c>
      <c r="AI84" s="99">
        <f t="shared" ca="1" si="136"/>
        <v>0</v>
      </c>
      <c r="AJ84" s="89"/>
      <c r="AK84" s="268"/>
      <c r="AL84" s="273"/>
      <c r="AM84" s="277"/>
      <c r="AN84" s="276"/>
      <c r="AO84" s="276"/>
      <c r="AP84" s="276"/>
      <c r="AQ84" s="276"/>
      <c r="AR84" s="276"/>
      <c r="AS84" s="276"/>
      <c r="AT84" s="276"/>
      <c r="AU84" s="276"/>
      <c r="AV84" s="276"/>
    </row>
    <row r="85" spans="1:48" hidden="1" outlineLevel="1" thickBot="1" x14ac:dyDescent="0.35">
      <c r="A85" s="149" t="s">
        <v>124</v>
      </c>
      <c r="B85" s="147"/>
      <c r="C85" s="96"/>
      <c r="D85" s="96"/>
      <c r="E85" s="96"/>
      <c r="F85" s="96"/>
      <c r="G85" s="148"/>
      <c r="H85" s="148"/>
      <c r="I85" s="96"/>
      <c r="J85" s="96"/>
      <c r="K85" s="96"/>
      <c r="L85" s="147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333">
        <f ca="1">SUM(Y84,Y78,Y72,Y61)</f>
        <v>0</v>
      </c>
      <c r="Z85" s="334" t="e">
        <f t="shared" ref="Z85:AI85" ca="1" si="137">SUM(Z84,Z78,Z72,Z61)</f>
        <v>#VALUE!</v>
      </c>
      <c r="AA85" s="334">
        <f t="shared" ca="1" si="137"/>
        <v>0</v>
      </c>
      <c r="AB85" s="334" t="e">
        <f t="shared" ca="1" si="137"/>
        <v>#VALUE!</v>
      </c>
      <c r="AC85" s="334">
        <f t="shared" ca="1" si="137"/>
        <v>0</v>
      </c>
      <c r="AD85" s="334" t="e">
        <f t="shared" ca="1" si="137"/>
        <v>#VALUE!</v>
      </c>
      <c r="AE85" s="334">
        <f t="shared" ca="1" si="137"/>
        <v>0</v>
      </c>
      <c r="AF85" s="334" t="e">
        <f t="shared" ca="1" si="137"/>
        <v>#VALUE!</v>
      </c>
      <c r="AG85" s="334">
        <f t="shared" ca="1" si="137"/>
        <v>0</v>
      </c>
      <c r="AH85" s="146">
        <f t="shared" si="137"/>
        <v>0</v>
      </c>
      <c r="AI85" s="146">
        <f t="shared" ca="1" si="137"/>
        <v>0</v>
      </c>
      <c r="AK85" s="268"/>
      <c r="AL85" s="273"/>
      <c r="AM85" s="272"/>
      <c r="AN85" s="268"/>
      <c r="AO85" s="268"/>
      <c r="AP85" s="268"/>
      <c r="AQ85" s="268"/>
      <c r="AR85" s="268"/>
      <c r="AS85" s="268"/>
      <c r="AT85" s="268"/>
      <c r="AU85" s="268"/>
      <c r="AV85" s="268"/>
    </row>
    <row r="86" spans="1:48" ht="13.8" hidden="1" outlineLevel="1" x14ac:dyDescent="0.3">
      <c r="A86" s="73"/>
      <c r="G86" s="173"/>
      <c r="H86" s="173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K86" s="268"/>
      <c r="AL86" s="273"/>
      <c r="AM86" s="272"/>
      <c r="AN86" s="268"/>
      <c r="AO86" s="268"/>
      <c r="AP86" s="268"/>
      <c r="AQ86" s="268"/>
      <c r="AR86" s="268"/>
      <c r="AS86" s="268"/>
      <c r="AT86" s="268"/>
      <c r="AU86" s="268"/>
      <c r="AV86" s="268"/>
    </row>
    <row r="87" spans="1:48" ht="13.8" collapsed="1" x14ac:dyDescent="0.3">
      <c r="G87" s="144"/>
      <c r="H87" s="144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K87" s="268"/>
      <c r="AL87" s="273"/>
      <c r="AM87" s="272"/>
      <c r="AN87" s="268"/>
      <c r="AO87" s="268"/>
      <c r="AP87" s="268"/>
      <c r="AQ87" s="268"/>
      <c r="AR87" s="268"/>
      <c r="AS87" s="268"/>
      <c r="AT87" s="268"/>
      <c r="AU87" s="268"/>
      <c r="AV87" s="268"/>
    </row>
    <row r="88" spans="1:48" ht="13.8" x14ac:dyDescent="0.3">
      <c r="A88" s="145" t="s">
        <v>330</v>
      </c>
      <c r="G88" s="173"/>
      <c r="H88" s="144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K88" s="268"/>
      <c r="AL88" s="273"/>
      <c r="AM88" s="272"/>
      <c r="AN88" s="268"/>
      <c r="AO88" s="268"/>
      <c r="AP88" s="268"/>
      <c r="AQ88" s="268"/>
      <c r="AR88" s="268"/>
      <c r="AS88" s="268"/>
      <c r="AT88" s="268"/>
      <c r="AU88" s="268"/>
      <c r="AV88" s="268"/>
    </row>
    <row r="89" spans="1:48" ht="4.6500000000000004" customHeight="1" x14ac:dyDescent="0.3">
      <c r="G89" s="144"/>
      <c r="H89" s="144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K89" s="268"/>
      <c r="AL89" s="273"/>
      <c r="AM89" s="272"/>
      <c r="AN89" s="268"/>
      <c r="AO89" s="268"/>
      <c r="AP89" s="268"/>
      <c r="AQ89" s="268"/>
      <c r="AR89" s="268"/>
      <c r="AS89" s="268"/>
      <c r="AT89" s="268"/>
      <c r="AU89" s="268"/>
      <c r="AV89" s="268"/>
    </row>
    <row r="90" spans="1:48" ht="84.15" hidden="1" customHeight="1" outlineLevel="1" thickBot="1" x14ac:dyDescent="0.3">
      <c r="A90" s="143" t="s">
        <v>123</v>
      </c>
      <c r="B90" s="140" t="s">
        <v>122</v>
      </c>
      <c r="C90" s="140" t="s">
        <v>121</v>
      </c>
      <c r="D90" s="140" t="s">
        <v>120</v>
      </c>
      <c r="E90" s="142" t="s">
        <v>119</v>
      </c>
      <c r="F90" s="355" t="s">
        <v>118</v>
      </c>
      <c r="G90" s="140" t="s">
        <v>116</v>
      </c>
      <c r="H90" s="140" t="s">
        <v>115</v>
      </c>
      <c r="I90" s="141" t="s">
        <v>117</v>
      </c>
      <c r="J90" s="140" t="s">
        <v>116</v>
      </c>
      <c r="K90" s="140" t="s">
        <v>115</v>
      </c>
      <c r="L90" s="139" t="s">
        <v>114</v>
      </c>
      <c r="M90" s="138" t="s">
        <v>113</v>
      </c>
      <c r="N90" s="238" t="s">
        <v>112</v>
      </c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337" t="s">
        <v>111</v>
      </c>
      <c r="Z90" s="338"/>
      <c r="AA90" s="338"/>
      <c r="AB90" s="338"/>
      <c r="AC90" s="338"/>
      <c r="AD90" s="338"/>
      <c r="AE90" s="338"/>
      <c r="AF90" s="338"/>
      <c r="AG90" s="338"/>
      <c r="AH90" s="239"/>
      <c r="AI90" s="239"/>
      <c r="AK90" s="268"/>
      <c r="AL90" s="273"/>
      <c r="AM90" s="272"/>
      <c r="AN90" s="268"/>
      <c r="AO90" s="268"/>
      <c r="AP90" s="268"/>
      <c r="AQ90" s="268"/>
      <c r="AR90" s="268"/>
      <c r="AS90" s="268"/>
      <c r="AT90" s="268"/>
      <c r="AU90" s="268"/>
      <c r="AV90" s="268"/>
    </row>
    <row r="91" spans="1:48" ht="27.6" hidden="1" outlineLevel="1" thickBot="1" x14ac:dyDescent="0.35">
      <c r="A91" s="136"/>
      <c r="B91" s="133"/>
      <c r="C91" s="134"/>
      <c r="D91" s="134" t="s">
        <v>66</v>
      </c>
      <c r="E91" s="134" t="s">
        <v>66</v>
      </c>
      <c r="F91" s="356"/>
      <c r="G91" s="134" t="s">
        <v>110</v>
      </c>
      <c r="H91" s="134" t="s">
        <v>110</v>
      </c>
      <c r="I91" s="135" t="s">
        <v>109</v>
      </c>
      <c r="J91" s="134" t="s">
        <v>108</v>
      </c>
      <c r="K91" s="134" t="s">
        <v>108</v>
      </c>
      <c r="L91" s="133"/>
      <c r="M91" s="132"/>
      <c r="N91" s="131" t="s">
        <v>107</v>
      </c>
      <c r="O91" s="130"/>
      <c r="P91" s="130" t="s">
        <v>106</v>
      </c>
      <c r="Q91" s="130"/>
      <c r="R91" s="130" t="s">
        <v>105</v>
      </c>
      <c r="S91" s="130"/>
      <c r="T91" s="130" t="s">
        <v>104</v>
      </c>
      <c r="U91" s="130"/>
      <c r="V91" s="130" t="s">
        <v>103</v>
      </c>
      <c r="W91" s="130"/>
      <c r="X91" s="321" t="s">
        <v>327</v>
      </c>
      <c r="Y91" s="327" t="s">
        <v>107</v>
      </c>
      <c r="Z91" s="129"/>
      <c r="AA91" s="129" t="s">
        <v>106</v>
      </c>
      <c r="AB91" s="129"/>
      <c r="AC91" s="129" t="s">
        <v>105</v>
      </c>
      <c r="AD91" s="129"/>
      <c r="AE91" s="129" t="s">
        <v>104</v>
      </c>
      <c r="AF91" s="129"/>
      <c r="AG91" s="129" t="s">
        <v>103</v>
      </c>
      <c r="AH91" s="129"/>
      <c r="AI91" s="129" t="s">
        <v>327</v>
      </c>
      <c r="AK91" s="268"/>
      <c r="AL91" s="273"/>
      <c r="AM91" s="272"/>
      <c r="AN91" s="268"/>
      <c r="AO91" s="268"/>
      <c r="AP91" s="268"/>
      <c r="AQ91" s="268"/>
      <c r="AR91" s="268"/>
      <c r="AS91" s="268"/>
      <c r="AT91" s="268"/>
      <c r="AU91" s="268"/>
      <c r="AV91" s="268"/>
    </row>
    <row r="92" spans="1:48" ht="15.6" hidden="1" outlineLevel="1" x14ac:dyDescent="0.25">
      <c r="A92" s="170"/>
      <c r="B92" s="169"/>
      <c r="C92" s="168"/>
      <c r="D92" s="168"/>
      <c r="E92" s="168"/>
      <c r="F92" s="168"/>
      <c r="G92" s="168"/>
      <c r="H92" s="168"/>
      <c r="I92" s="166"/>
      <c r="J92" s="166"/>
      <c r="K92" s="166"/>
      <c r="L92" s="165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K92" s="268"/>
      <c r="AL92" s="273"/>
      <c r="AM92" s="274"/>
      <c r="AN92" s="268"/>
      <c r="AO92" s="268"/>
      <c r="AP92" s="268"/>
      <c r="AQ92" s="268"/>
      <c r="AR92" s="268"/>
      <c r="AS92" s="268"/>
      <c r="AT92" s="268"/>
      <c r="AU92" s="268"/>
      <c r="AV92" s="268"/>
    </row>
    <row r="93" spans="1:48" ht="16.2" hidden="1" outlineLevel="1" thickBot="1" x14ac:dyDescent="0.3">
      <c r="A93" s="162" t="s">
        <v>139</v>
      </c>
      <c r="B93" s="161"/>
      <c r="C93" s="160"/>
      <c r="D93" s="160"/>
      <c r="E93" s="160"/>
      <c r="F93" s="160"/>
      <c r="G93" s="160"/>
      <c r="H93" s="160"/>
      <c r="I93" s="158"/>
      <c r="J93" s="158"/>
      <c r="K93" s="158"/>
      <c r="L93" s="157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K93" s="268"/>
      <c r="AL93" s="273"/>
      <c r="AM93" s="274"/>
      <c r="AN93" s="268"/>
      <c r="AO93" s="268"/>
      <c r="AP93" s="268"/>
      <c r="AQ93" s="268"/>
      <c r="AR93" s="268"/>
      <c r="AS93" s="268"/>
      <c r="AT93" s="268"/>
      <c r="AU93" s="268"/>
      <c r="AV93" s="268"/>
    </row>
    <row r="94" spans="1:48" hidden="1" outlineLevel="1" thickBot="1" x14ac:dyDescent="0.3">
      <c r="A94" s="172" t="s">
        <v>141</v>
      </c>
      <c r="B94" s="112" t="s">
        <v>139</v>
      </c>
      <c r="C94" s="112" t="s">
        <v>140</v>
      </c>
      <c r="D94" s="111">
        <v>1E-3</v>
      </c>
      <c r="E94" s="111">
        <v>5.0000000000000001E-3</v>
      </c>
      <c r="F94" s="109">
        <v>1.5349999999999999</v>
      </c>
      <c r="G94" s="108">
        <f>D94/F94</f>
        <v>6.5146579804560263E-4</v>
      </c>
      <c r="H94" s="108">
        <f>G94*E94/D94</f>
        <v>3.2573289902280132E-3</v>
      </c>
      <c r="I94" s="107" t="s">
        <v>138</v>
      </c>
      <c r="J94" s="105">
        <f>ROUND(G94*1000000,0)</f>
        <v>651</v>
      </c>
      <c r="K94" s="105">
        <f>ROUND(H94*1000000,-1)</f>
        <v>3260</v>
      </c>
      <c r="L94" s="106">
        <f ca="1">INDIRECT("für_Einstufung!A"&amp;M94)</f>
        <v>0</v>
      </c>
      <c r="M94" s="132">
        <v>70</v>
      </c>
      <c r="N94" s="318">
        <f ca="1">IF(OR(ISNUMBER(INDIRECT("für_Einstufung!"&amp;AM$1&amp;$AL94)),INDIRECT("für_Einstufung!"&amp;AM$1&amp;$AL94)="n.b."),INDIRECT("für_Einstufung!"&amp;AM$1&amp;$AL94),MID(INDIRECT("für_Einstufung!"&amp;AM$1&amp;$AL94),2,20)*1)</f>
        <v>0</v>
      </c>
      <c r="O94" s="319"/>
      <c r="P94" s="319">
        <f ca="1">IF(OR(ISNUMBER(INDIRECT("für_Einstufung!"&amp;AO$1&amp;$AL94)),INDIRECT("für_Einstufung!"&amp;AO$1&amp;$AL94)="n.b."),INDIRECT("für_Einstufung!"&amp;AO$1&amp;$AL94),MID(INDIRECT("für_Einstufung!"&amp;AO$1&amp;$AL94),2,20)*1)</f>
        <v>0</v>
      </c>
      <c r="Q94" s="319"/>
      <c r="R94" s="319">
        <f ca="1">IF(OR(ISNUMBER(INDIRECT("für_Einstufung!"&amp;AQ$1&amp;$AL94)),INDIRECT("für_Einstufung!"&amp;AQ$1&amp;$AL94)="n.b."),INDIRECT("für_Einstufung!"&amp;AQ$1&amp;$AL94),MID(INDIRECT("für_Einstufung!"&amp;AQ$1&amp;$AL94),2,20)*1)</f>
        <v>0</v>
      </c>
      <c r="S94" s="319"/>
      <c r="T94" s="319">
        <f ca="1">IF(OR(ISNUMBER(INDIRECT("für_Einstufung!"&amp;AS$1&amp;$AL94)),INDIRECT("für_Einstufung!"&amp;AS$1&amp;$AL94)="n.b."),INDIRECT("für_Einstufung!"&amp;AS$1&amp;$AL94),MID(INDIRECT("für_Einstufung!"&amp;AS$1&amp;$AL94),2,20)*1)</f>
        <v>0</v>
      </c>
      <c r="U94" s="319"/>
      <c r="V94" s="319">
        <f ca="1">IF(OR(ISNUMBER(INDIRECT("für_Einstufung!"&amp;AU$1&amp;$AL94)),INDIRECT("für_Einstufung!"&amp;AU$1&amp;$AL94)="n.b."),INDIRECT("für_Einstufung!"&amp;AU$1&amp;$AL94),MID(INDIRECT("für_Einstufung!"&amp;AU$1&amp;$AL94),2,20)*1)</f>
        <v>0</v>
      </c>
      <c r="W94" s="105"/>
      <c r="X94" s="132">
        <f ca="1">IF(OR(ISNUMBER(INDIRECT("für_Einstufung!"&amp;AV$1&amp;$AL94)),INDIRECT("für_Einstufung!"&amp;AV$1&amp;$AL94)="n.b."),INDIRECT("für_Einstufung!"&amp;AV$1&amp;$AL94),MID(INDIRECT("für_Einstufung!"&amp;AV$1&amp;$AL94),2,20)*1)</f>
        <v>0</v>
      </c>
      <c r="Y94" s="331" t="str">
        <f ca="1">IF(N94="n.b.","n.b.",IF(N94*0.000001&lt;$G94,"&lt; Bgr.",N94*0.000001/$H94))</f>
        <v>&lt; Bgr.</v>
      </c>
      <c r="Z94" s="330"/>
      <c r="AA94" s="330" t="str">
        <f ca="1">IF(P94="n.b.","n.b.",IF(P94*0.000001&lt;$G94,"&lt; Bgr.",P94*0.000001/$H94))</f>
        <v>&lt; Bgr.</v>
      </c>
      <c r="AB94" s="330"/>
      <c r="AC94" s="330" t="str">
        <f ca="1">IF(R94="n.b.","n.b.",IF(R94*0.000001&lt;$G94,"&lt; Bgr.",R94*0.000001/$H94))</f>
        <v>&lt; Bgr.</v>
      </c>
      <c r="AD94" s="330"/>
      <c r="AE94" s="330" t="str">
        <f ca="1">IF(T94="n.b.","n.b.",IF(T94*0.000001&lt;$G94,"&lt; Bgr.",T94*0.000001/$H94))</f>
        <v>&lt; Bgr.</v>
      </c>
      <c r="AF94" s="330"/>
      <c r="AG94" s="330" t="str">
        <f ca="1">IF(V94="n.b.","n.b.",IF(V94*0.000001&lt;$G94,"&lt; Bgr.",V94*0.000001/$H94))</f>
        <v>&lt; Bgr.</v>
      </c>
      <c r="AH94" s="153"/>
      <c r="AI94" s="153" t="str">
        <f ca="1">IF(X94="n.b.","n.b.",IF(X94*0.000001&lt;$G94,"&lt; Bgr.",X94*0.000001/$H94))</f>
        <v>&lt; Bgr.</v>
      </c>
      <c r="AK94" s="268"/>
      <c r="AL94" s="273">
        <v>81</v>
      </c>
      <c r="AM94" s="274" t="str">
        <f ca="1">INDIRECT("für_Einstufung!ai$"&amp;AL94)</f>
        <v>Cu_Stoffgr. 2</v>
      </c>
      <c r="AN94" s="268"/>
      <c r="AO94" s="268"/>
      <c r="AP94" s="268"/>
      <c r="AQ94" s="268"/>
      <c r="AR94" s="268"/>
      <c r="AS94" s="268"/>
      <c r="AT94" s="268"/>
      <c r="AU94" s="268"/>
      <c r="AV94" s="268"/>
    </row>
    <row r="95" spans="1:48" hidden="1" outlineLevel="1" thickBot="1" x14ac:dyDescent="0.3">
      <c r="A95" s="172" t="s">
        <v>29</v>
      </c>
      <c r="B95" s="112" t="s">
        <v>139</v>
      </c>
      <c r="C95" s="112" t="s">
        <v>126</v>
      </c>
      <c r="D95" s="111">
        <v>0.01</v>
      </c>
      <c r="E95" s="171">
        <v>0.25</v>
      </c>
      <c r="F95" s="152">
        <v>2.4700000000000002</v>
      </c>
      <c r="G95" s="108">
        <f>D95/F95</f>
        <v>4.048582995951417E-3</v>
      </c>
      <c r="H95" s="111">
        <f>G95*E95/D95</f>
        <v>0.10121457489878542</v>
      </c>
      <c r="I95" s="107" t="s">
        <v>138</v>
      </c>
      <c r="J95" s="105">
        <f>ROUND(G95*1000000,-1)</f>
        <v>4050</v>
      </c>
      <c r="K95" s="105">
        <f>ROUND(H95*1000000,-3)</f>
        <v>101000</v>
      </c>
      <c r="L95" s="106">
        <f ca="1">INDIRECT("für_Einstufung!A"&amp;M95)</f>
        <v>0</v>
      </c>
      <c r="M95" s="132">
        <v>41</v>
      </c>
      <c r="N95" s="318">
        <f ca="1">IF(OR(ISNUMBER(INDIRECT("für_Einstufung!"&amp;AM$1&amp;$AL95)),INDIRECT("für_Einstufung!"&amp;AM$1&amp;$AL95)="n.b."),INDIRECT("für_Einstufung!"&amp;AM$1&amp;$AL95),MID(INDIRECT("für_Einstufung!"&amp;AM$1&amp;$AL95),2,20)*1)</f>
        <v>0</v>
      </c>
      <c r="O95" s="319"/>
      <c r="P95" s="319">
        <f ca="1">IF(OR(ISNUMBER(INDIRECT("für_Einstufung!"&amp;AO$1&amp;$AL95)),INDIRECT("für_Einstufung!"&amp;AO$1&amp;$AL95)="n.b."),INDIRECT("für_Einstufung!"&amp;AO$1&amp;$AL95),MID(INDIRECT("für_Einstufung!"&amp;AO$1&amp;$AL95),2,20)*1)</f>
        <v>0</v>
      </c>
      <c r="Q95" s="319"/>
      <c r="R95" s="319">
        <f ca="1">IF(OR(ISNUMBER(INDIRECT("für_Einstufung!"&amp;AQ$1&amp;$AL95)),INDIRECT("für_Einstufung!"&amp;AQ$1&amp;$AL95)="n.b."),INDIRECT("für_Einstufung!"&amp;AQ$1&amp;$AL95),MID(INDIRECT("für_Einstufung!"&amp;AQ$1&amp;$AL95),2,20)*1)</f>
        <v>0</v>
      </c>
      <c r="S95" s="319"/>
      <c r="T95" s="319">
        <f ca="1">IF(OR(ISNUMBER(INDIRECT("für_Einstufung!"&amp;AS$1&amp;$AL95)),INDIRECT("für_Einstufung!"&amp;AS$1&amp;$AL95)="n.b."),INDIRECT("für_Einstufung!"&amp;AS$1&amp;$AL95),MID(INDIRECT("für_Einstufung!"&amp;AS$1&amp;$AL95),2,20)*1)</f>
        <v>0</v>
      </c>
      <c r="U95" s="319"/>
      <c r="V95" s="319">
        <f ca="1">IF(OR(ISNUMBER(INDIRECT("für_Einstufung!"&amp;AU$1&amp;$AL95)),INDIRECT("für_Einstufung!"&amp;AU$1&amp;$AL95)="n.b."),INDIRECT("für_Einstufung!"&amp;AU$1&amp;$AL95),MID(INDIRECT("für_Einstufung!"&amp;AU$1&amp;$AL95),2,20)*1)</f>
        <v>0</v>
      </c>
      <c r="W95" s="105"/>
      <c r="X95" s="132">
        <f ca="1">IF(OR(ISNUMBER(INDIRECT("für_Einstufung!"&amp;AV$1&amp;$AL95)),INDIRECT("für_Einstufung!"&amp;AV$1&amp;$AL95)="n.b."),INDIRECT("für_Einstufung!"&amp;AV$1&amp;$AL95),MID(INDIRECT("für_Einstufung!"&amp;AV$1&amp;$AL95),2,20)*1)</f>
        <v>0</v>
      </c>
      <c r="Y95" s="331" t="str">
        <f ca="1">IF(N95="n.b.","n.b.",IF(N95*0.000001&lt;$G95,"&lt; Bgr.",N95*0.000001/$H95))</f>
        <v>&lt; Bgr.</v>
      </c>
      <c r="Z95" s="330"/>
      <c r="AA95" s="330" t="str">
        <f ca="1">IF(P95="n.b.","n.b.",IF(P95*0.000001&lt;$G95,"&lt; Bgr.",P95*0.000001/$H95))</f>
        <v>&lt; Bgr.</v>
      </c>
      <c r="AB95" s="330"/>
      <c r="AC95" s="330" t="str">
        <f ca="1">IF(R95="n.b.","n.b.",IF(R95*0.000001&lt;$G95,"&lt; Bgr.",R95*0.000001/$H95))</f>
        <v>&lt; Bgr.</v>
      </c>
      <c r="AD95" s="330"/>
      <c r="AE95" s="330" t="str">
        <f ca="1">IF(T95="n.b.","n.b.",IF(T95*0.000001&lt;$G95,"&lt; Bgr.",T95*0.000001/$H95))</f>
        <v>&lt; Bgr.</v>
      </c>
      <c r="AF95" s="330"/>
      <c r="AG95" s="330" t="str">
        <f ca="1">IF(V95="n.b.","n.b.",IF(V95*0.000001&lt;$G95,"&lt; Bgr.",V95*0.000001/$H95))</f>
        <v>&lt; Bgr.</v>
      </c>
      <c r="AH95" s="153"/>
      <c r="AI95" s="153" t="str">
        <f ca="1">IF(X95="n.b.","n.b.",IF(X95*0.000001&lt;$G95,"&lt; Bgr.",X95*0.000001/$H95))</f>
        <v>&lt; Bgr.</v>
      </c>
      <c r="AK95" s="268"/>
      <c r="AL95" s="273">
        <v>48</v>
      </c>
      <c r="AM95" s="274" t="str">
        <f ca="1">INDIRECT("für_Einstufung!ai$"&amp;AL95)</f>
        <v>Zn</v>
      </c>
      <c r="AN95" s="268"/>
      <c r="AO95" s="268"/>
      <c r="AP95" s="268"/>
      <c r="AQ95" s="268"/>
      <c r="AR95" s="268"/>
      <c r="AS95" s="268"/>
      <c r="AT95" s="268"/>
      <c r="AU95" s="268"/>
      <c r="AV95" s="268"/>
    </row>
    <row r="96" spans="1:48" ht="15.6" hidden="1" outlineLevel="1" x14ac:dyDescent="0.25">
      <c r="A96" s="170"/>
      <c r="B96" s="169"/>
      <c r="C96" s="168"/>
      <c r="D96" s="168"/>
      <c r="E96" s="168"/>
      <c r="F96" s="168"/>
      <c r="G96" s="167"/>
      <c r="H96" s="167"/>
      <c r="I96" s="166"/>
      <c r="J96" s="166"/>
      <c r="K96" s="166"/>
      <c r="L96" s="165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K96" s="268"/>
      <c r="AL96" s="273"/>
      <c r="AM96" s="274"/>
      <c r="AN96" s="268"/>
      <c r="AO96" s="268"/>
      <c r="AP96" s="268"/>
      <c r="AQ96" s="268"/>
      <c r="AR96" s="268"/>
      <c r="AS96" s="268"/>
      <c r="AT96" s="268"/>
      <c r="AU96" s="268"/>
      <c r="AV96" s="268"/>
    </row>
    <row r="97" spans="1:48" ht="16.2" hidden="1" outlineLevel="1" thickBot="1" x14ac:dyDescent="0.3">
      <c r="A97" s="162" t="s">
        <v>137</v>
      </c>
      <c r="B97" s="161"/>
      <c r="C97" s="160"/>
      <c r="D97" s="160"/>
      <c r="E97" s="160"/>
      <c r="F97" s="160"/>
      <c r="G97" s="159"/>
      <c r="H97" s="159"/>
      <c r="I97" s="158"/>
      <c r="J97" s="158"/>
      <c r="K97" s="158"/>
      <c r="L97" s="157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K97" s="268"/>
      <c r="AL97" s="273"/>
      <c r="AM97" s="274"/>
      <c r="AN97" s="268"/>
      <c r="AO97" s="268"/>
      <c r="AP97" s="268"/>
      <c r="AQ97" s="268"/>
      <c r="AR97" s="268"/>
      <c r="AS97" s="268"/>
      <c r="AT97" s="268"/>
      <c r="AU97" s="268"/>
      <c r="AV97" s="268"/>
    </row>
    <row r="98" spans="1:48" hidden="1" outlineLevel="1" thickBot="1" x14ac:dyDescent="0.3">
      <c r="A98" s="155" t="s">
        <v>334</v>
      </c>
      <c r="B98" s="123"/>
      <c r="C98" s="123"/>
      <c r="D98" s="122"/>
      <c r="E98" s="121"/>
      <c r="F98" s="120"/>
      <c r="G98" s="121"/>
      <c r="H98" s="121"/>
      <c r="I98" s="118"/>
      <c r="J98" s="118"/>
      <c r="K98" s="118"/>
      <c r="L98" s="117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K98" s="268"/>
      <c r="AL98" s="273"/>
      <c r="AM98" s="272"/>
      <c r="AN98" s="268"/>
      <c r="AO98" s="268"/>
      <c r="AP98" s="268"/>
      <c r="AQ98" s="268"/>
      <c r="AR98" s="268"/>
      <c r="AS98" s="268"/>
      <c r="AT98" s="268"/>
      <c r="AU98" s="268"/>
      <c r="AV98" s="268"/>
    </row>
    <row r="99" spans="1:48" ht="28.2" hidden="1" outlineLevel="1" thickBot="1" x14ac:dyDescent="0.3">
      <c r="A99" s="113" t="s">
        <v>32</v>
      </c>
      <c r="B99" s="112" t="s">
        <v>134</v>
      </c>
      <c r="C99" s="112" t="s">
        <v>32</v>
      </c>
      <c r="D99" s="111">
        <v>0.01</v>
      </c>
      <c r="E99" s="110">
        <v>2.5000000000000001E-2</v>
      </c>
      <c r="F99" s="109">
        <v>1</v>
      </c>
      <c r="G99" s="108">
        <f>D99/F99</f>
        <v>0.01</v>
      </c>
      <c r="H99" s="108">
        <f>G99*E99/D99</f>
        <v>2.5000000000000001E-2</v>
      </c>
      <c r="I99" s="107" t="s">
        <v>94</v>
      </c>
      <c r="J99" s="105">
        <f>ROUND(G99*1000000,-1)</f>
        <v>10000</v>
      </c>
      <c r="K99" s="105">
        <f>ROUND(H99*1000000,-1)</f>
        <v>25000</v>
      </c>
      <c r="L99" s="106">
        <f ca="1">INDIRECT("für_Einstufung!A"&amp;M99)</f>
        <v>0</v>
      </c>
      <c r="M99" s="132">
        <v>59</v>
      </c>
      <c r="N99" s="318">
        <f ca="1">IF(OR(ISNUMBER(INDIRECT("für_Einstufung!"&amp;AM$1&amp;$AL99)),INDIRECT("für_Einstufung!"&amp;AM$1&amp;$AL99)="n.b."),INDIRECT("für_Einstufung!"&amp;AM$1&amp;$AL99),MID(INDIRECT("für_Einstufung!"&amp;AM$1&amp;$AL99),2,20)*1)</f>
        <v>0</v>
      </c>
      <c r="O99" s="319"/>
      <c r="P99" s="319">
        <f ca="1">IF(OR(ISNUMBER(INDIRECT("für_Einstufung!"&amp;AO$1&amp;$AL99)),INDIRECT("für_Einstufung!"&amp;AO$1&amp;$AL99)="n.b."),INDIRECT("für_Einstufung!"&amp;AO$1&amp;$AL99),MID(INDIRECT("für_Einstufung!"&amp;AO$1&amp;$AL99),2,20)*1)</f>
        <v>0</v>
      </c>
      <c r="Q99" s="319"/>
      <c r="R99" s="319">
        <f ca="1">IF(OR(ISNUMBER(INDIRECT("für_Einstufung!"&amp;AQ$1&amp;$AL99)),INDIRECT("für_Einstufung!"&amp;AQ$1&amp;$AL99)="n.b."),INDIRECT("für_Einstufung!"&amp;AQ$1&amp;$AL99),MID(INDIRECT("für_Einstufung!"&amp;AQ$1&amp;$AL99),2,20)*1)</f>
        <v>0</v>
      </c>
      <c r="S99" s="319"/>
      <c r="T99" s="319">
        <f ca="1">IF(OR(ISNUMBER(INDIRECT("für_Einstufung!"&amp;AS$1&amp;$AL99)),INDIRECT("für_Einstufung!"&amp;AS$1&amp;$AL99)="n.b."),INDIRECT("für_Einstufung!"&amp;AS$1&amp;$AL99),MID(INDIRECT("für_Einstufung!"&amp;AS$1&amp;$AL99),2,20)*1)</f>
        <v>0</v>
      </c>
      <c r="U99" s="319"/>
      <c r="V99" s="319">
        <f ca="1">IF(OR(ISNUMBER(INDIRECT("für_Einstufung!"&amp;AU$1&amp;$AL99)),INDIRECT("für_Einstufung!"&amp;AU$1&amp;$AL99)="n.b."),INDIRECT("für_Einstufung!"&amp;AU$1&amp;$AL99),MID(INDIRECT("für_Einstufung!"&amp;AU$1&amp;$AL99),2,20)*1)</f>
        <v>0</v>
      </c>
      <c r="W99" s="105"/>
      <c r="X99" s="132">
        <f ca="1">IF(OR(ISNUMBER(INDIRECT("für_Einstufung!"&amp;AV$1&amp;$AL99)),INDIRECT("für_Einstufung!"&amp;AV$1&amp;$AL99)="n.b."),INDIRECT("für_Einstufung!"&amp;AV$1&amp;$AL99),MID(INDIRECT("für_Einstufung!"&amp;AV$1&amp;$AL99),2,20)*1)</f>
        <v>0</v>
      </c>
      <c r="Y99" s="331" t="str">
        <f ca="1">IF(OR(N99="Fehler (oder n.b.)",N99="n.b."),"n.b.",IF(N99*0.000001&lt;$G99,"&lt; Bgr.",N99*0.000001/$H99))</f>
        <v>&lt; Bgr.</v>
      </c>
      <c r="Z99" s="330"/>
      <c r="AA99" s="330" t="str">
        <f ca="1">IF(OR(P99="Fehler (oder n.b.)",P99="n.b."),"n.b.",IF(P99*0.000001&lt;$G99,"&lt; Bgr.",P99*0.000001/$H99))</f>
        <v>&lt; Bgr.</v>
      </c>
      <c r="AB99" s="330"/>
      <c r="AC99" s="330" t="str">
        <f ca="1">IF(OR(R99="Fehler (oder n.b.)",R99="n.b."),"n.b.",IF(R99*0.000001&lt;$G99,"&lt; Bgr.",R99*0.000001/$H99))</f>
        <v>&lt; Bgr.</v>
      </c>
      <c r="AD99" s="330"/>
      <c r="AE99" s="330" t="str">
        <f ca="1">IF(OR(T99="Fehler (oder n.b.)",T99="n.b."),"n.b.",IF(T99*0.000001&lt;$G99,"&lt; Bgr.",T99*0.000001/$H99))</f>
        <v>&lt; Bgr.</v>
      </c>
      <c r="AF99" s="330"/>
      <c r="AG99" s="330" t="str">
        <f ca="1">IF(OR(V99="Fehler (oder n.b.)",V99="n.b."),"n.b.",IF(V99*0.000001&lt;$G99,"&lt; Bgr.",V99*0.000001/$H99))</f>
        <v>&lt; Bgr.</v>
      </c>
      <c r="AH99" s="153"/>
      <c r="AI99" s="153" t="str">
        <f ca="1">IF(OR(X99="Fehler (oder n.b.)",X99="n.b."),"n.b.",IF(X99*0.000001&lt;$G99,"&lt; Bgr.",X99*0.000001/$H99))</f>
        <v>&lt; Bgr.</v>
      </c>
      <c r="AK99" s="268"/>
      <c r="AL99" s="273">
        <v>63</v>
      </c>
      <c r="AM99" s="274" t="str">
        <f ca="1">INDIRECT("für_Einstufung!ai$"&amp;AL99)</f>
        <v>Cu_goL &lt; 1 mm</v>
      </c>
      <c r="AN99" s="268"/>
      <c r="AO99" s="268"/>
      <c r="AP99" s="268"/>
      <c r="AQ99" s="268"/>
      <c r="AR99" s="268"/>
      <c r="AS99" s="268"/>
      <c r="AT99" s="268"/>
      <c r="AU99" s="268"/>
      <c r="AV99" s="268"/>
    </row>
    <row r="100" spans="1:48" ht="28.2" hidden="1" outlineLevel="1" thickBot="1" x14ac:dyDescent="0.3">
      <c r="A100" s="113" t="s">
        <v>31</v>
      </c>
      <c r="B100" s="112" t="s">
        <v>134</v>
      </c>
      <c r="C100" s="112" t="s">
        <v>31</v>
      </c>
      <c r="D100" s="154" t="s">
        <v>136</v>
      </c>
      <c r="E100" s="121"/>
      <c r="F100" s="120"/>
      <c r="G100" s="121"/>
      <c r="H100" s="121"/>
      <c r="I100" s="118"/>
      <c r="J100" s="118"/>
      <c r="K100" s="118"/>
      <c r="L100" s="106">
        <f ca="1">INDIRECT("für_Einstufung!A"&amp;M100)</f>
        <v>0</v>
      </c>
      <c r="M100" s="132">
        <v>59</v>
      </c>
      <c r="N100" s="318">
        <f ca="1">IF(OR(ISNUMBER(INDIRECT("für_Einstufung!"&amp;AM$1&amp;$AL100)),INDIRECT("für_Einstufung!"&amp;AM$1&amp;$AL100)="n.b."),INDIRECT("für_Einstufung!"&amp;AM$1&amp;$AL100),MID(INDIRECT("für_Einstufung!"&amp;AM$1&amp;$AL100),2,20)*1)</f>
        <v>0</v>
      </c>
      <c r="O100" s="319"/>
      <c r="P100" s="319">
        <f ca="1">IF(OR(ISNUMBER(INDIRECT("für_Einstufung!"&amp;AO$1&amp;$AL100)),INDIRECT("für_Einstufung!"&amp;AO$1&amp;$AL100)="n.b."),INDIRECT("für_Einstufung!"&amp;AO$1&amp;$AL100),MID(INDIRECT("für_Einstufung!"&amp;AO$1&amp;$AL100),2,20)*1)</f>
        <v>0</v>
      </c>
      <c r="Q100" s="319"/>
      <c r="R100" s="319">
        <f ca="1">IF(OR(ISNUMBER(INDIRECT("für_Einstufung!"&amp;AQ$1&amp;$AL100)),INDIRECT("für_Einstufung!"&amp;AQ$1&amp;$AL100)="n.b."),INDIRECT("für_Einstufung!"&amp;AQ$1&amp;$AL100),MID(INDIRECT("für_Einstufung!"&amp;AQ$1&amp;$AL100),2,20)*1)</f>
        <v>0</v>
      </c>
      <c r="S100" s="319"/>
      <c r="T100" s="319">
        <f ca="1">IF(OR(ISNUMBER(INDIRECT("für_Einstufung!"&amp;AS$1&amp;$AL100)),INDIRECT("für_Einstufung!"&amp;AS$1&amp;$AL100)="n.b."),INDIRECT("für_Einstufung!"&amp;AS$1&amp;$AL100),MID(INDIRECT("für_Einstufung!"&amp;AS$1&amp;$AL100),2,20)*1)</f>
        <v>0</v>
      </c>
      <c r="U100" s="319"/>
      <c r="V100" s="319">
        <f ca="1">IF(OR(ISNUMBER(INDIRECT("für_Einstufung!"&amp;AU$1&amp;$AL100)),INDIRECT("für_Einstufung!"&amp;AU$1&amp;$AL100)="n.b."),INDIRECT("für_Einstufung!"&amp;AU$1&amp;$AL100),MID(INDIRECT("für_Einstufung!"&amp;AU$1&amp;$AL100),2,20)*1)</f>
        <v>0</v>
      </c>
      <c r="W100" s="105"/>
      <c r="X100" s="132">
        <f ca="1">IF(OR(ISNUMBER(INDIRECT("für_Einstufung!"&amp;AV$1&amp;$AL100)),INDIRECT("für_Einstufung!"&amp;AV$1&amp;$AL100)="n.b."),INDIRECT("für_Einstufung!"&amp;AV$1&amp;$AL100),MID(INDIRECT("für_Einstufung!"&amp;AV$1&amp;$AL100),2,20)*1)</f>
        <v>0</v>
      </c>
      <c r="Y100" s="3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K100" s="268"/>
      <c r="AL100" s="273">
        <v>64</v>
      </c>
      <c r="AM100" s="274" t="str">
        <f ca="1">INDIRECT("für_Einstufung!ai$"&amp;AL100)</f>
        <v>Ni_goL &lt; 1 mm</v>
      </c>
      <c r="AN100" s="268"/>
      <c r="AO100" s="268"/>
      <c r="AP100" s="268"/>
      <c r="AQ100" s="268"/>
      <c r="AR100" s="268"/>
      <c r="AS100" s="268"/>
      <c r="AT100" s="268"/>
      <c r="AU100" s="268"/>
      <c r="AV100" s="268"/>
    </row>
    <row r="101" spans="1:48" ht="28.2" hidden="1" outlineLevel="1" thickBot="1" x14ac:dyDescent="0.3">
      <c r="A101" s="113" t="s">
        <v>135</v>
      </c>
      <c r="B101" s="112" t="s">
        <v>134</v>
      </c>
      <c r="C101" s="112" t="s">
        <v>30</v>
      </c>
      <c r="D101" s="111">
        <v>1E-3</v>
      </c>
      <c r="E101" s="110">
        <v>2.5000000000000001E-3</v>
      </c>
      <c r="F101" s="109">
        <v>1</v>
      </c>
      <c r="G101" s="108">
        <f>D101/F101</f>
        <v>1E-3</v>
      </c>
      <c r="H101" s="108">
        <f>G101*E101/D101</f>
        <v>2.5000000000000001E-3</v>
      </c>
      <c r="I101" s="107" t="s">
        <v>94</v>
      </c>
      <c r="J101" s="105">
        <f>ROUND(G101*1000000,-1)</f>
        <v>1000</v>
      </c>
      <c r="K101" s="105">
        <f>ROUND(H101*1000000,-1)</f>
        <v>2500</v>
      </c>
      <c r="L101" s="106">
        <f ca="1">INDIRECT("für_Einstufung!A"&amp;M101)</f>
        <v>0</v>
      </c>
      <c r="M101" s="132">
        <v>59</v>
      </c>
      <c r="N101" s="318">
        <f ca="1">IF(OR(ISNUMBER(INDIRECT("für_Einstufung!"&amp;AM$1&amp;$AL101)),INDIRECT("für_Einstufung!"&amp;AM$1&amp;$AL101)="n.b."),INDIRECT("für_Einstufung!"&amp;AM$1&amp;$AL101),MID(INDIRECT("für_Einstufung!"&amp;AM$1&amp;$AL101),2,20)*1)</f>
        <v>0</v>
      </c>
      <c r="O101" s="319"/>
      <c r="P101" s="319">
        <f ca="1">IF(OR(ISNUMBER(INDIRECT("für_Einstufung!"&amp;AO$1&amp;$AL101)),INDIRECT("für_Einstufung!"&amp;AO$1&amp;$AL101)="n.b."),INDIRECT("für_Einstufung!"&amp;AO$1&amp;$AL101),MID(INDIRECT("für_Einstufung!"&amp;AO$1&amp;$AL101),2,20)*1)</f>
        <v>0</v>
      </c>
      <c r="Q101" s="319"/>
      <c r="R101" s="319">
        <f ca="1">IF(OR(ISNUMBER(INDIRECT("für_Einstufung!"&amp;AQ$1&amp;$AL101)),INDIRECT("für_Einstufung!"&amp;AQ$1&amp;$AL101)="n.b."),INDIRECT("für_Einstufung!"&amp;AQ$1&amp;$AL101),MID(INDIRECT("für_Einstufung!"&amp;AQ$1&amp;$AL101),2,20)*1)</f>
        <v>0</v>
      </c>
      <c r="S101" s="319"/>
      <c r="T101" s="319">
        <f ca="1">IF(OR(ISNUMBER(INDIRECT("für_Einstufung!"&amp;AS$1&amp;$AL101)),INDIRECT("für_Einstufung!"&amp;AS$1&amp;$AL101)="n.b."),INDIRECT("für_Einstufung!"&amp;AS$1&amp;$AL101),MID(INDIRECT("für_Einstufung!"&amp;AS$1&amp;$AL101),2,20)*1)</f>
        <v>0</v>
      </c>
      <c r="U101" s="319"/>
      <c r="V101" s="319">
        <f ca="1">IF(OR(ISNUMBER(INDIRECT("für_Einstufung!"&amp;AU$1&amp;$AL101)),INDIRECT("für_Einstufung!"&amp;AU$1&amp;$AL101)="n.b."),INDIRECT("für_Einstufung!"&amp;AU$1&amp;$AL101),MID(INDIRECT("für_Einstufung!"&amp;AU$1&amp;$AL101),2,20)*1)</f>
        <v>0</v>
      </c>
      <c r="W101" s="105"/>
      <c r="X101" s="132">
        <f ca="1">IF(OR(ISNUMBER(INDIRECT("für_Einstufung!"&amp;AV$1&amp;$AL101)),INDIRECT("für_Einstufung!"&amp;AV$1&amp;$AL101)="n.b."),INDIRECT("für_Einstufung!"&amp;AV$1&amp;$AL101),MID(INDIRECT("für_Einstufung!"&amp;AV$1&amp;$AL101),2,20)*1)</f>
        <v>0</v>
      </c>
      <c r="Y101" s="331" t="str">
        <f ca="1">IF(OR(N101="Fehler (oder n.b.)",N101="n.b."),"n.b.",IF(N101*0.000001&lt;$G101,"&lt; Bgr.",N101*0.000001/$H101))</f>
        <v>&lt; Bgr.</v>
      </c>
      <c r="Z101" s="330"/>
      <c r="AA101" s="330" t="str">
        <f ca="1">IF(OR(P101="Fehler (oder n.b.)",P101="n.b."),"n.b.",IF(P101*0.000001&lt;$G101,"&lt; Bgr.",P101*0.000001/$H101))</f>
        <v>&lt; Bgr.</v>
      </c>
      <c r="AB101" s="330"/>
      <c r="AC101" s="330" t="str">
        <f ca="1">IF(OR(R101="Fehler (oder n.b.)",R101="n.b."),"n.b.",IF(R101*0.000001&lt;$G101,"&lt; Bgr.",R101*0.000001/$H101))</f>
        <v>&lt; Bgr.</v>
      </c>
      <c r="AD101" s="330"/>
      <c r="AE101" s="330" t="str">
        <f ca="1">IF(OR(T101="Fehler (oder n.b.)",T101="n.b."),"n.b.",IF(T101*0.000001&lt;$G101,"&lt; Bgr.",T101*0.000001/$H101))</f>
        <v>&lt; Bgr.</v>
      </c>
      <c r="AF101" s="330"/>
      <c r="AG101" s="330" t="str">
        <f ca="1">IF(OR(V101="Fehler (oder n.b.)",V101="n.b."),"n.b.",IF(V101*0.000001&lt;$G101,"&lt; Bgr.",V101*0.000001/$H101))</f>
        <v>&lt; Bgr.</v>
      </c>
      <c r="AH101" s="153"/>
      <c r="AI101" s="153" t="str">
        <f ca="1">IF(OR(X101="Fehler (oder n.b.)",X101="n.b."),"n.b.",IF(X101*0.000001&lt;$G101,"&lt; Bgr.",X101*0.000001/$H101))</f>
        <v>&lt; Bgr.</v>
      </c>
      <c r="AK101" s="268"/>
      <c r="AL101" s="273">
        <v>65</v>
      </c>
      <c r="AM101" s="274" t="str">
        <f ca="1">INDIRECT("für_Einstufung!ai$"&amp;AL101)</f>
        <v>Pb_goL &lt; 1 mm</v>
      </c>
      <c r="AN101" s="268"/>
      <c r="AO101" s="268"/>
      <c r="AP101" s="268"/>
      <c r="AQ101" s="268"/>
      <c r="AR101" s="268"/>
      <c r="AS101" s="268"/>
      <c r="AT101" s="268"/>
      <c r="AU101" s="268"/>
      <c r="AV101" s="268"/>
    </row>
    <row r="102" spans="1:48" ht="28.2" hidden="1" outlineLevel="1" thickBot="1" x14ac:dyDescent="0.3">
      <c r="A102" s="113" t="s">
        <v>29</v>
      </c>
      <c r="B102" s="112" t="s">
        <v>134</v>
      </c>
      <c r="C102" s="112" t="s">
        <v>29</v>
      </c>
      <c r="D102" s="111">
        <v>1E-3</v>
      </c>
      <c r="E102" s="110">
        <v>2.5000000000000001E-3</v>
      </c>
      <c r="F102" s="109">
        <v>1</v>
      </c>
      <c r="G102" s="108">
        <f>D102/F102</f>
        <v>1E-3</v>
      </c>
      <c r="H102" s="108">
        <f>G102*E102/D102</f>
        <v>2.5000000000000001E-3</v>
      </c>
      <c r="I102" s="107" t="s">
        <v>94</v>
      </c>
      <c r="J102" s="105">
        <f>ROUND(G102*1000000,-1)</f>
        <v>1000</v>
      </c>
      <c r="K102" s="105">
        <f>ROUND(H102*1000000,-1)</f>
        <v>2500</v>
      </c>
      <c r="L102" s="106">
        <f ca="1">INDIRECT("für_Einstufung!A"&amp;M102)</f>
        <v>0</v>
      </c>
      <c r="M102" s="132">
        <v>57</v>
      </c>
      <c r="N102" s="318">
        <f ca="1">IF(OR(ISNUMBER(INDIRECT("für_Einstufung!"&amp;AM$1&amp;$AL102)),INDIRECT("für_Einstufung!"&amp;AM$1&amp;$AL102)="n.b."),INDIRECT("für_Einstufung!"&amp;AM$1&amp;$AL102),MID(INDIRECT("für_Einstufung!"&amp;AM$1&amp;$AL102),2,20)*1)</f>
        <v>0</v>
      </c>
      <c r="O102" s="319"/>
      <c r="P102" s="319">
        <f ca="1">IF(OR(ISNUMBER(INDIRECT("für_Einstufung!"&amp;AO$1&amp;$AL102)),INDIRECT("für_Einstufung!"&amp;AO$1&amp;$AL102)="n.b."),INDIRECT("für_Einstufung!"&amp;AO$1&amp;$AL102),MID(INDIRECT("für_Einstufung!"&amp;AO$1&amp;$AL102),2,20)*1)</f>
        <v>0</v>
      </c>
      <c r="Q102" s="319"/>
      <c r="R102" s="319">
        <f ca="1">IF(OR(ISNUMBER(INDIRECT("für_Einstufung!"&amp;AQ$1&amp;$AL102)),INDIRECT("für_Einstufung!"&amp;AQ$1&amp;$AL102)="n.b."),INDIRECT("für_Einstufung!"&amp;AQ$1&amp;$AL102),MID(INDIRECT("für_Einstufung!"&amp;AQ$1&amp;$AL102),2,20)*1)</f>
        <v>0</v>
      </c>
      <c r="S102" s="319"/>
      <c r="T102" s="319">
        <f ca="1">IF(OR(ISNUMBER(INDIRECT("für_Einstufung!"&amp;AS$1&amp;$AL102)),INDIRECT("für_Einstufung!"&amp;AS$1&amp;$AL102)="n.b."),INDIRECT("für_Einstufung!"&amp;AS$1&amp;$AL102),MID(INDIRECT("für_Einstufung!"&amp;AS$1&amp;$AL102),2,20)*1)</f>
        <v>0</v>
      </c>
      <c r="U102" s="319"/>
      <c r="V102" s="319">
        <f ca="1">IF(OR(ISNUMBER(INDIRECT("für_Einstufung!"&amp;AU$1&amp;$AL102)),INDIRECT("für_Einstufung!"&amp;AU$1&amp;$AL102)="n.b."),INDIRECT("für_Einstufung!"&amp;AU$1&amp;$AL102),MID(INDIRECT("für_Einstufung!"&amp;AU$1&amp;$AL102),2,20)*1)</f>
        <v>0</v>
      </c>
      <c r="W102" s="105"/>
      <c r="X102" s="132">
        <f ca="1">IF(OR(ISNUMBER(INDIRECT("für_Einstufung!"&amp;AV$1&amp;$AL102)),INDIRECT("für_Einstufung!"&amp;AV$1&amp;$AL102)="n.b."),INDIRECT("für_Einstufung!"&amp;AV$1&amp;$AL102),MID(INDIRECT("für_Einstufung!"&amp;AV$1&amp;$AL102),2,20)*1)</f>
        <v>0</v>
      </c>
      <c r="Y102" s="331" t="str">
        <f ca="1">IF(OR(N102="Fehler (oder n.b.)",N102="n.b."),"n.b.",IF(N102*0.000001&lt;$G102,"&lt; Bgr.",N102*0.000001/$H102))</f>
        <v>&lt; Bgr.</v>
      </c>
      <c r="Z102" s="330"/>
      <c r="AA102" s="330" t="str">
        <f ca="1">IF(OR(P102="Fehler (oder n.b.)",P102="n.b."),"n.b.",IF(P102*0.000001&lt;$G102,"&lt; Bgr.",P102*0.000001/$H102))</f>
        <v>&lt; Bgr.</v>
      </c>
      <c r="AB102" s="330"/>
      <c r="AC102" s="330" t="str">
        <f ca="1">IF(OR(R102="Fehler (oder n.b.)",R102="n.b."),"n.b.",IF(R102*0.000001&lt;$G102,"&lt; Bgr.",R102*0.000001/$H102))</f>
        <v>&lt; Bgr.</v>
      </c>
      <c r="AD102" s="330"/>
      <c r="AE102" s="330" t="str">
        <f ca="1">IF(OR(T102="Fehler (oder n.b.)",T102="n.b."),"n.b.",IF(T102*0.000001&lt;$G102,"&lt; Bgr.",T102*0.000001/$H102))</f>
        <v>&lt; Bgr.</v>
      </c>
      <c r="AF102" s="330"/>
      <c r="AG102" s="330" t="str">
        <f ca="1">IF(OR(V102="Fehler (oder n.b.)",V102="n.b."),"n.b.",IF(V102*0.000001&lt;$G102,"&lt; Bgr.",V102*0.000001/$H102))</f>
        <v>&lt; Bgr.</v>
      </c>
      <c r="AH102" s="153"/>
      <c r="AI102" s="153" t="str">
        <f ca="1">IF(OR(X102="Fehler (oder n.b.)",X102="n.b."),"n.b.",IF(X102*0.000001&lt;$G102,"&lt; Bgr.",X102*0.000001/$H102))</f>
        <v>&lt; Bgr.</v>
      </c>
      <c r="AK102" s="268"/>
      <c r="AL102" s="273">
        <v>66</v>
      </c>
      <c r="AM102" s="274" t="str">
        <f ca="1">INDIRECT("für_Einstufung!ai$"&amp;AL102)</f>
        <v>Zn_goL &lt; 1 mm</v>
      </c>
      <c r="AN102" s="268"/>
      <c r="AO102" s="268"/>
      <c r="AP102" s="268"/>
      <c r="AQ102" s="268"/>
      <c r="AR102" s="268"/>
      <c r="AS102" s="268"/>
      <c r="AT102" s="268"/>
      <c r="AU102" s="268"/>
      <c r="AV102" s="268"/>
    </row>
    <row r="103" spans="1:48" s="98" customFormat="1" hidden="1" outlineLevel="1" thickBot="1" x14ac:dyDescent="0.35">
      <c r="A103" s="127" t="s">
        <v>133</v>
      </c>
      <c r="B103" s="125"/>
      <c r="G103" s="126"/>
      <c r="H103" s="126"/>
      <c r="L103" s="125"/>
      <c r="X103" s="325"/>
      <c r="Y103" s="335">
        <f t="shared" ref="Y103:AI103" ca="1" si="138">SUM(Y99:Y102)</f>
        <v>0</v>
      </c>
      <c r="Z103" s="336">
        <f t="shared" si="138"/>
        <v>0</v>
      </c>
      <c r="AA103" s="336">
        <f t="shared" ca="1" si="138"/>
        <v>0</v>
      </c>
      <c r="AB103" s="336">
        <f t="shared" si="138"/>
        <v>0</v>
      </c>
      <c r="AC103" s="336">
        <f t="shared" ca="1" si="138"/>
        <v>0</v>
      </c>
      <c r="AD103" s="336">
        <f t="shared" si="138"/>
        <v>0</v>
      </c>
      <c r="AE103" s="336">
        <f t="shared" ca="1" si="138"/>
        <v>0</v>
      </c>
      <c r="AF103" s="336">
        <f t="shared" si="138"/>
        <v>0</v>
      </c>
      <c r="AG103" s="336">
        <f t="shared" ca="1" si="138"/>
        <v>0</v>
      </c>
      <c r="AH103" s="99"/>
      <c r="AI103" s="99">
        <f t="shared" ca="1" si="138"/>
        <v>0</v>
      </c>
      <c r="AJ103" s="89"/>
      <c r="AK103" s="268"/>
      <c r="AL103" s="273"/>
      <c r="AM103" s="274"/>
      <c r="AN103" s="276"/>
      <c r="AO103" s="276"/>
      <c r="AP103" s="276"/>
      <c r="AQ103" s="276"/>
      <c r="AR103" s="276"/>
      <c r="AS103" s="276"/>
      <c r="AT103" s="276"/>
      <c r="AU103" s="276"/>
      <c r="AV103" s="276"/>
    </row>
    <row r="104" spans="1:48" ht="26.55" hidden="1" customHeight="1" outlineLevel="1" thickBot="1" x14ac:dyDescent="0.3">
      <c r="A104" s="124" t="s">
        <v>102</v>
      </c>
      <c r="B104" s="123"/>
      <c r="C104" s="123"/>
      <c r="D104" s="122"/>
      <c r="E104" s="121"/>
      <c r="F104" s="120"/>
      <c r="G104" s="119"/>
      <c r="H104" s="119"/>
      <c r="I104" s="118"/>
      <c r="J104" s="118"/>
      <c r="K104" s="118"/>
      <c r="L104" s="117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K104" s="268"/>
      <c r="AL104" s="273"/>
      <c r="AM104" s="272"/>
      <c r="AN104" s="268"/>
      <c r="AO104" s="268"/>
      <c r="AP104" s="268"/>
      <c r="AQ104" s="268"/>
      <c r="AR104" s="268"/>
      <c r="AS104" s="268"/>
      <c r="AT104" s="268"/>
      <c r="AU104" s="268"/>
      <c r="AV104" s="268"/>
    </row>
    <row r="105" spans="1:48" hidden="1" outlineLevel="1" thickBot="1" x14ac:dyDescent="0.35">
      <c r="A105" s="113" t="s">
        <v>32</v>
      </c>
      <c r="B105" s="123"/>
      <c r="C105" s="123"/>
      <c r="D105" s="122"/>
      <c r="E105" s="121"/>
      <c r="F105" s="120"/>
      <c r="G105" s="121"/>
      <c r="H105" s="121"/>
      <c r="I105" s="118"/>
      <c r="J105" s="118"/>
      <c r="K105" s="118"/>
      <c r="M105" s="90"/>
      <c r="N105" s="318">
        <f ca="1">IF(OR(ISNUMBER(INDIRECT("für_Einstufung!"&amp;AM$1&amp;$AL105)),INDIRECT("für_Einstufung!"&amp;AM$1&amp;$AL105)="n.b."),INDIRECT("für_Einstufung!"&amp;AM$1&amp;$AL105),MID(INDIRECT("für_Einstufung!"&amp;AM$1&amp;$AL105),2,20)*1)</f>
        <v>0</v>
      </c>
      <c r="O105" s="319"/>
      <c r="P105" s="319">
        <f ca="1">IF(OR(ISNUMBER(INDIRECT("für_Einstufung!"&amp;AO$1&amp;$AL105)),INDIRECT("für_Einstufung!"&amp;AO$1&amp;$AL105)="n.b."),INDIRECT("für_Einstufung!"&amp;AO$1&amp;$AL105),MID(INDIRECT("für_Einstufung!"&amp;AO$1&amp;$AL105),2,20)*1)</f>
        <v>0</v>
      </c>
      <c r="Q105" s="319"/>
      <c r="R105" s="319">
        <f ca="1">IF(OR(ISNUMBER(INDIRECT("für_Einstufung!"&amp;AQ$1&amp;$AL105)),INDIRECT("für_Einstufung!"&amp;AQ$1&amp;$AL105)="n.b."),INDIRECT("für_Einstufung!"&amp;AQ$1&amp;$AL105),MID(INDIRECT("für_Einstufung!"&amp;AQ$1&amp;$AL105),2,20)*1)</f>
        <v>0</v>
      </c>
      <c r="S105" s="319"/>
      <c r="T105" s="319">
        <f ca="1">IF(OR(ISNUMBER(INDIRECT("für_Einstufung!"&amp;AS$1&amp;$AL105)),INDIRECT("für_Einstufung!"&amp;AS$1&amp;$AL105)="n.b."),INDIRECT("für_Einstufung!"&amp;AS$1&amp;$AL105),MID(INDIRECT("für_Einstufung!"&amp;AS$1&amp;$AL105),2,20)*1)</f>
        <v>0</v>
      </c>
      <c r="U105" s="319"/>
      <c r="V105" s="319">
        <f ca="1">IF(OR(ISNUMBER(INDIRECT("für_Einstufung!"&amp;AU$1&amp;$AL105)),INDIRECT("für_Einstufung!"&amp;AU$1&amp;$AL105)="n.b."),INDIRECT("für_Einstufung!"&amp;AU$1&amp;$AL105),MID(INDIRECT("für_Einstufung!"&amp;AU$1&amp;$AL105),2,20)*1)</f>
        <v>0</v>
      </c>
      <c r="W105" s="105"/>
      <c r="X105" s="132">
        <f ca="1">IF(OR(ISNUMBER(INDIRECT("für_Einstufung!"&amp;AV$1&amp;$AL105)),INDIRECT("für_Einstufung!"&amp;AV$1&amp;$AL105)="n.b."),INDIRECT("für_Einstufung!"&amp;AV$1&amp;$AL105),MID(INDIRECT("für_Einstufung!"&amp;AV$1&amp;$AL105),2,20)*1)</f>
        <v>0</v>
      </c>
      <c r="Y105" s="3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K105" s="268"/>
      <c r="AL105" s="273">
        <v>70</v>
      </c>
      <c r="AM105" s="274" t="str">
        <f ca="1">INDIRECT("für_Einstufung!ai$"&amp;AL105)</f>
        <v>Cu_min_ges</v>
      </c>
      <c r="AN105" s="268"/>
      <c r="AO105" s="268"/>
      <c r="AP105" s="268"/>
      <c r="AQ105" s="268"/>
      <c r="AR105" s="268"/>
      <c r="AS105" s="268"/>
      <c r="AT105" s="268"/>
      <c r="AU105" s="268"/>
      <c r="AV105" s="268"/>
    </row>
    <row r="106" spans="1:48" hidden="1" outlineLevel="1" thickBot="1" x14ac:dyDescent="0.35">
      <c r="A106" s="113" t="s">
        <v>31</v>
      </c>
      <c r="B106" s="123"/>
      <c r="C106" s="123"/>
      <c r="D106" s="122"/>
      <c r="E106" s="121"/>
      <c r="F106" s="120"/>
      <c r="G106" s="121"/>
      <c r="H106" s="121"/>
      <c r="I106" s="118"/>
      <c r="J106" s="118"/>
      <c r="K106" s="118"/>
      <c r="M106" s="90"/>
      <c r="N106" s="318">
        <f ca="1">IF(OR(ISNUMBER(INDIRECT("für_Einstufung!"&amp;AM$1&amp;$AL106)),INDIRECT("für_Einstufung!"&amp;AM$1&amp;$AL106)="n.b."),INDIRECT("für_Einstufung!"&amp;AM$1&amp;$AL106),MID(INDIRECT("für_Einstufung!"&amp;AM$1&amp;$AL106),2,20)*1)</f>
        <v>0</v>
      </c>
      <c r="O106" s="319"/>
      <c r="P106" s="319">
        <f ca="1">IF(OR(ISNUMBER(INDIRECT("für_Einstufung!"&amp;AO$1&amp;$AL106)),INDIRECT("für_Einstufung!"&amp;AO$1&amp;$AL106)="n.b."),INDIRECT("für_Einstufung!"&amp;AO$1&amp;$AL106),MID(INDIRECT("für_Einstufung!"&amp;AO$1&amp;$AL106),2,20)*1)</f>
        <v>0</v>
      </c>
      <c r="Q106" s="319"/>
      <c r="R106" s="319">
        <f ca="1">IF(OR(ISNUMBER(INDIRECT("für_Einstufung!"&amp;AQ$1&amp;$AL106)),INDIRECT("für_Einstufung!"&amp;AQ$1&amp;$AL106)="n.b."),INDIRECT("für_Einstufung!"&amp;AQ$1&amp;$AL106),MID(INDIRECT("für_Einstufung!"&amp;AQ$1&amp;$AL106),2,20)*1)</f>
        <v>0</v>
      </c>
      <c r="S106" s="319"/>
      <c r="T106" s="319">
        <f ca="1">IF(OR(ISNUMBER(INDIRECT("für_Einstufung!"&amp;AS$1&amp;$AL106)),INDIRECT("für_Einstufung!"&amp;AS$1&amp;$AL106)="n.b."),INDIRECT("für_Einstufung!"&amp;AS$1&amp;$AL106),MID(INDIRECT("für_Einstufung!"&amp;AS$1&amp;$AL106),2,20)*1)</f>
        <v>0</v>
      </c>
      <c r="U106" s="319"/>
      <c r="V106" s="319">
        <f ca="1">IF(OR(ISNUMBER(INDIRECT("für_Einstufung!"&amp;AU$1&amp;$AL106)),INDIRECT("für_Einstufung!"&amp;AU$1&amp;$AL106)="n.b."),INDIRECT("für_Einstufung!"&amp;AU$1&amp;$AL106),MID(INDIRECT("für_Einstufung!"&amp;AU$1&amp;$AL106),2,20)*1)</f>
        <v>0</v>
      </c>
      <c r="W106" s="105"/>
      <c r="X106" s="132">
        <f ca="1">IF(OR(ISNUMBER(INDIRECT("für_Einstufung!"&amp;AV$1&amp;$AL106)),INDIRECT("für_Einstufung!"&amp;AV$1&amp;$AL106)="n.b."),INDIRECT("für_Einstufung!"&amp;AV$1&amp;$AL106),MID(INDIRECT("für_Einstufung!"&amp;AV$1&amp;$AL106),2,20)*1)</f>
        <v>0</v>
      </c>
      <c r="Y106" s="3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K106" s="268"/>
      <c r="AL106" s="273">
        <v>71</v>
      </c>
      <c r="AM106" s="274" t="str">
        <f ca="1">INDIRECT("für_Einstufung!ai$"&amp;AL106)</f>
        <v>Ni_min_ges</v>
      </c>
      <c r="AN106" s="268"/>
      <c r="AO106" s="268"/>
      <c r="AP106" s="268"/>
      <c r="AQ106" s="268"/>
      <c r="AR106" s="268"/>
      <c r="AS106" s="268"/>
      <c r="AT106" s="268"/>
      <c r="AU106" s="268"/>
      <c r="AV106" s="268"/>
    </row>
    <row r="107" spans="1:48" hidden="1" outlineLevel="1" thickBot="1" x14ac:dyDescent="0.35">
      <c r="A107" s="113" t="s">
        <v>30</v>
      </c>
      <c r="B107" s="123"/>
      <c r="C107" s="123"/>
      <c r="D107" s="122"/>
      <c r="E107" s="121"/>
      <c r="F107" s="120"/>
      <c r="G107" s="121"/>
      <c r="H107" s="121"/>
      <c r="I107" s="118"/>
      <c r="J107" s="118"/>
      <c r="K107" s="118"/>
      <c r="M107" s="90"/>
      <c r="N107" s="318">
        <f ca="1">IF(OR(ISNUMBER(INDIRECT("für_Einstufung!"&amp;AM$1&amp;$AL107)),INDIRECT("für_Einstufung!"&amp;AM$1&amp;$AL107)="n.b."),INDIRECT("für_Einstufung!"&amp;AM$1&amp;$AL107),MID(INDIRECT("für_Einstufung!"&amp;AM$1&amp;$AL107),2,20)*1)</f>
        <v>0</v>
      </c>
      <c r="O107" s="319"/>
      <c r="P107" s="319">
        <f ca="1">IF(OR(ISNUMBER(INDIRECT("für_Einstufung!"&amp;AO$1&amp;$AL107)),INDIRECT("für_Einstufung!"&amp;AO$1&amp;$AL107)="n.b."),INDIRECT("für_Einstufung!"&amp;AO$1&amp;$AL107),MID(INDIRECT("für_Einstufung!"&amp;AO$1&amp;$AL107),2,20)*1)</f>
        <v>0</v>
      </c>
      <c r="Q107" s="319"/>
      <c r="R107" s="319">
        <f ca="1">IF(OR(ISNUMBER(INDIRECT("für_Einstufung!"&amp;AQ$1&amp;$AL107)),INDIRECT("für_Einstufung!"&amp;AQ$1&amp;$AL107)="n.b."),INDIRECT("für_Einstufung!"&amp;AQ$1&amp;$AL107),MID(INDIRECT("für_Einstufung!"&amp;AQ$1&amp;$AL107),2,20)*1)</f>
        <v>0</v>
      </c>
      <c r="S107" s="319"/>
      <c r="T107" s="319">
        <f ca="1">IF(OR(ISNUMBER(INDIRECT("für_Einstufung!"&amp;AS$1&amp;$AL107)),INDIRECT("für_Einstufung!"&amp;AS$1&amp;$AL107)="n.b."),INDIRECT("für_Einstufung!"&amp;AS$1&amp;$AL107),MID(INDIRECT("für_Einstufung!"&amp;AS$1&amp;$AL107),2,20)*1)</f>
        <v>0</v>
      </c>
      <c r="U107" s="319"/>
      <c r="V107" s="319">
        <f ca="1">IF(OR(ISNUMBER(INDIRECT("für_Einstufung!"&amp;AU$1&amp;$AL107)),INDIRECT("für_Einstufung!"&amp;AU$1&amp;$AL107)="n.b."),INDIRECT("für_Einstufung!"&amp;AU$1&amp;$AL107),MID(INDIRECT("für_Einstufung!"&amp;AU$1&amp;$AL107),2,20)*1)</f>
        <v>0</v>
      </c>
      <c r="W107" s="105"/>
      <c r="X107" s="132">
        <f ca="1">IF(OR(ISNUMBER(INDIRECT("für_Einstufung!"&amp;AV$1&amp;$AL107)),INDIRECT("für_Einstufung!"&amp;AV$1&amp;$AL107)="n.b."),INDIRECT("für_Einstufung!"&amp;AV$1&amp;$AL107),MID(INDIRECT("für_Einstufung!"&amp;AV$1&amp;$AL107),2,20)*1)</f>
        <v>0</v>
      </c>
      <c r="Y107" s="3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K107" s="268"/>
      <c r="AL107" s="273">
        <v>72</v>
      </c>
      <c r="AM107" s="274" t="str">
        <f ca="1">INDIRECT("für_Einstufung!ai$"&amp;AL107)</f>
        <v>Pb_min_ges</v>
      </c>
      <c r="AN107" s="268"/>
      <c r="AO107" s="268"/>
      <c r="AP107" s="268"/>
      <c r="AQ107" s="268"/>
      <c r="AR107" s="268"/>
      <c r="AS107" s="268"/>
      <c r="AT107" s="268"/>
      <c r="AU107" s="268"/>
      <c r="AV107" s="268"/>
    </row>
    <row r="108" spans="1:48" hidden="1" outlineLevel="1" thickBot="1" x14ac:dyDescent="0.35">
      <c r="A108" s="113" t="s">
        <v>29</v>
      </c>
      <c r="B108" s="123"/>
      <c r="C108" s="123"/>
      <c r="D108" s="122"/>
      <c r="E108" s="121"/>
      <c r="F108" s="120"/>
      <c r="G108" s="121"/>
      <c r="H108" s="121"/>
      <c r="I108" s="118"/>
      <c r="J108" s="118"/>
      <c r="K108" s="118"/>
      <c r="M108" s="90"/>
      <c r="N108" s="318">
        <f ca="1">IF(OR(ISNUMBER(INDIRECT("für_Einstufung!"&amp;AM$1&amp;$AL108)),INDIRECT("für_Einstufung!"&amp;AM$1&amp;$AL108)="n.b."),INDIRECT("für_Einstufung!"&amp;AM$1&amp;$AL108),MID(INDIRECT("für_Einstufung!"&amp;AM$1&amp;$AL108),2,20)*1)</f>
        <v>0</v>
      </c>
      <c r="O108" s="319"/>
      <c r="P108" s="319">
        <f ca="1">IF(OR(ISNUMBER(INDIRECT("für_Einstufung!"&amp;AO$1&amp;$AL108)),INDIRECT("für_Einstufung!"&amp;AO$1&amp;$AL108)="n.b."),INDIRECT("für_Einstufung!"&amp;AO$1&amp;$AL108),MID(INDIRECT("für_Einstufung!"&amp;AO$1&amp;$AL108),2,20)*1)</f>
        <v>0</v>
      </c>
      <c r="Q108" s="319"/>
      <c r="R108" s="319">
        <f ca="1">IF(OR(ISNUMBER(INDIRECT("für_Einstufung!"&amp;AQ$1&amp;$AL108)),INDIRECT("für_Einstufung!"&amp;AQ$1&amp;$AL108)="n.b."),INDIRECT("für_Einstufung!"&amp;AQ$1&amp;$AL108),MID(INDIRECT("für_Einstufung!"&amp;AQ$1&amp;$AL108),2,20)*1)</f>
        <v>0</v>
      </c>
      <c r="S108" s="319"/>
      <c r="T108" s="319">
        <f ca="1">IF(OR(ISNUMBER(INDIRECT("für_Einstufung!"&amp;AS$1&amp;$AL108)),INDIRECT("für_Einstufung!"&amp;AS$1&amp;$AL108)="n.b."),INDIRECT("für_Einstufung!"&amp;AS$1&amp;$AL108),MID(INDIRECT("für_Einstufung!"&amp;AS$1&amp;$AL108),2,20)*1)</f>
        <v>0</v>
      </c>
      <c r="U108" s="319"/>
      <c r="V108" s="319">
        <f ca="1">IF(OR(ISNUMBER(INDIRECT("für_Einstufung!"&amp;AU$1&amp;$AL108)),INDIRECT("für_Einstufung!"&amp;AU$1&amp;$AL108)="n.b."),INDIRECT("für_Einstufung!"&amp;AU$1&amp;$AL108),MID(INDIRECT("für_Einstufung!"&amp;AU$1&amp;$AL108),2,20)*1)</f>
        <v>0</v>
      </c>
      <c r="W108" s="105"/>
      <c r="X108" s="132">
        <f ca="1">IF(OR(ISNUMBER(INDIRECT("für_Einstufung!"&amp;AV$1&amp;$AL108)),INDIRECT("für_Einstufung!"&amp;AV$1&amp;$AL108)="n.b."),INDIRECT("für_Einstufung!"&amp;AV$1&amp;$AL108),MID(INDIRECT("für_Einstufung!"&amp;AV$1&amp;$AL108),2,20)*1)</f>
        <v>0</v>
      </c>
      <c r="Y108" s="3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K108" s="268"/>
      <c r="AL108" s="273">
        <v>73</v>
      </c>
      <c r="AM108" s="274" t="str">
        <f ca="1">INDIRECT("für_Einstufung!ai$"&amp;AL108)</f>
        <v>Zn_min_ges</v>
      </c>
      <c r="AN108" s="268"/>
      <c r="AO108" s="268"/>
      <c r="AP108" s="268"/>
      <c r="AQ108" s="268"/>
      <c r="AR108" s="268"/>
      <c r="AS108" s="268"/>
      <c r="AT108" s="268"/>
      <c r="AU108" s="268"/>
      <c r="AV108" s="268"/>
    </row>
    <row r="109" spans="1:48" hidden="1" outlineLevel="1" thickBot="1" x14ac:dyDescent="0.3">
      <c r="A109" s="124" t="s">
        <v>132</v>
      </c>
      <c r="B109" s="123"/>
      <c r="C109" s="123"/>
      <c r="D109" s="122"/>
      <c r="E109" s="121"/>
      <c r="F109" s="120"/>
      <c r="G109" s="121"/>
      <c r="H109" s="121"/>
      <c r="I109" s="118"/>
      <c r="J109" s="118"/>
      <c r="K109" s="118"/>
      <c r="L109" s="117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K109" s="268"/>
      <c r="AL109" s="273"/>
      <c r="AM109" s="272"/>
      <c r="AN109" s="268"/>
      <c r="AO109" s="268"/>
      <c r="AP109" s="268"/>
      <c r="AQ109" s="268"/>
      <c r="AR109" s="268"/>
      <c r="AS109" s="268"/>
      <c r="AT109" s="268"/>
      <c r="AU109" s="268"/>
      <c r="AV109" s="268"/>
    </row>
    <row r="110" spans="1:48" ht="28.2" hidden="1" outlineLevel="1" thickBot="1" x14ac:dyDescent="0.3">
      <c r="A110" s="113" t="s">
        <v>32</v>
      </c>
      <c r="B110" s="112" t="s">
        <v>100</v>
      </c>
      <c r="C110" s="123" t="str">
        <f>A110</f>
        <v>Cu</v>
      </c>
      <c r="D110" s="122"/>
      <c r="E110" s="121"/>
      <c r="F110" s="120"/>
      <c r="G110" s="121"/>
      <c r="H110" s="121"/>
      <c r="I110" s="118"/>
      <c r="J110" s="118"/>
      <c r="K110" s="118"/>
      <c r="L110" s="117"/>
      <c r="M110" s="116"/>
      <c r="N110" s="318">
        <f ca="1">IF(OR(ISNUMBER(INDIRECT("für_Einstufung!"&amp;AM$1&amp;$AL110)),INDIRECT("für_Einstufung!"&amp;AM$1&amp;$AL110)="n.b."),INDIRECT("für_Einstufung!"&amp;AM$1&amp;$AL110),MID(INDIRECT("für_Einstufung!"&amp;AM$1&amp;$AL110),2,20)*1)</f>
        <v>0</v>
      </c>
      <c r="O110" s="318" t="e">
        <f t="shared" ref="O110:O113" ca="1" si="139">IF(OR(ISNUMBER(INDIRECT("für_Einstufung!"&amp;AN$1&amp;$AL110)),INDIRECT("für_Einstufung!"&amp;AN$1&amp;$AL110)="n.b."),INDIRECT("für_Einstufung!"&amp;AN$1&amp;$AL110),MID(INDIRECT("für_Einstufung!"&amp;AN$1&amp;$AL110),2,20)*1)</f>
        <v>#VALUE!</v>
      </c>
      <c r="P110" s="318">
        <f t="shared" ref="P110:P113" ca="1" si="140">IF(OR(ISNUMBER(INDIRECT("für_Einstufung!"&amp;AO$1&amp;$AL110)),INDIRECT("für_Einstufung!"&amp;AO$1&amp;$AL110)="n.b."),INDIRECT("für_Einstufung!"&amp;AO$1&amp;$AL110),MID(INDIRECT("für_Einstufung!"&amp;AO$1&amp;$AL110),2,20)*1)</f>
        <v>0</v>
      </c>
      <c r="Q110" s="318" t="e">
        <f t="shared" ref="Q110:Q113" ca="1" si="141">IF(OR(ISNUMBER(INDIRECT("für_Einstufung!"&amp;AP$1&amp;$AL110)),INDIRECT("für_Einstufung!"&amp;AP$1&amp;$AL110)="n.b."),INDIRECT("für_Einstufung!"&amp;AP$1&amp;$AL110),MID(INDIRECT("für_Einstufung!"&amp;AP$1&amp;$AL110),2,20)*1)</f>
        <v>#VALUE!</v>
      </c>
      <c r="R110" s="318">
        <f t="shared" ref="R110:R113" ca="1" si="142">IF(OR(ISNUMBER(INDIRECT("für_Einstufung!"&amp;AQ$1&amp;$AL110)),INDIRECT("für_Einstufung!"&amp;AQ$1&amp;$AL110)="n.b."),INDIRECT("für_Einstufung!"&amp;AQ$1&amp;$AL110),MID(INDIRECT("für_Einstufung!"&amp;AQ$1&amp;$AL110),2,20)*1)</f>
        <v>0</v>
      </c>
      <c r="S110" s="318" t="e">
        <f t="shared" ref="S110:S113" ca="1" si="143">IF(OR(ISNUMBER(INDIRECT("für_Einstufung!"&amp;AR$1&amp;$AL110)),INDIRECT("für_Einstufung!"&amp;AR$1&amp;$AL110)="n.b."),INDIRECT("für_Einstufung!"&amp;AR$1&amp;$AL110),MID(INDIRECT("für_Einstufung!"&amp;AR$1&amp;$AL110),2,20)*1)</f>
        <v>#VALUE!</v>
      </c>
      <c r="T110" s="318">
        <f t="shared" ref="T110:T113" ca="1" si="144">IF(OR(ISNUMBER(INDIRECT("für_Einstufung!"&amp;AS$1&amp;$AL110)),INDIRECT("für_Einstufung!"&amp;AS$1&amp;$AL110)="n.b."),INDIRECT("für_Einstufung!"&amp;AS$1&amp;$AL110),MID(INDIRECT("für_Einstufung!"&amp;AS$1&amp;$AL110),2,20)*1)</f>
        <v>0</v>
      </c>
      <c r="U110" s="318" t="e">
        <f t="shared" ref="U110:U113" ca="1" si="145">IF(OR(ISNUMBER(INDIRECT("für_Einstufung!"&amp;AT$1&amp;$AL110)),INDIRECT("für_Einstufung!"&amp;AT$1&amp;$AL110)="n.b."),INDIRECT("für_Einstufung!"&amp;AT$1&amp;$AL110),MID(INDIRECT("für_Einstufung!"&amp;AT$1&amp;$AL110),2,20)*1)</f>
        <v>#VALUE!</v>
      </c>
      <c r="V110" s="318">
        <f t="shared" ref="V110:V113" ca="1" si="146">IF(OR(ISNUMBER(INDIRECT("für_Einstufung!"&amp;AU$1&amp;$AL110)),INDIRECT("für_Einstufung!"&amp;AU$1&amp;$AL110)="n.b."),INDIRECT("für_Einstufung!"&amp;AU$1&amp;$AL110),MID(INDIRECT("für_Einstufung!"&amp;AU$1&amp;$AL110),2,20)*1)</f>
        <v>0</v>
      </c>
      <c r="W110" s="104"/>
      <c r="X110" s="324">
        <f t="shared" ref="X110" ca="1" si="147">IFERROR(X105*0.7,"n.b.")</f>
        <v>0</v>
      </c>
      <c r="Y110" s="3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K110" s="268"/>
      <c r="AL110" s="273">
        <v>76</v>
      </c>
      <c r="AM110" s="274" t="str">
        <f ca="1">INDIRECT("für_Einstufung!ai$"&amp;AL110)</f>
        <v>Cu_Stoffgr. 1</v>
      </c>
      <c r="AN110" s="268"/>
      <c r="AO110" s="268"/>
      <c r="AP110" s="268"/>
      <c r="AQ110" s="268"/>
      <c r="AR110" s="268"/>
      <c r="AS110" s="268"/>
      <c r="AT110" s="268"/>
      <c r="AU110" s="268"/>
      <c r="AV110" s="268"/>
    </row>
    <row r="111" spans="1:48" ht="28.2" hidden="1" outlineLevel="1" thickBot="1" x14ac:dyDescent="0.3">
      <c r="A111" s="113" t="s">
        <v>31</v>
      </c>
      <c r="B111" s="112" t="s">
        <v>100</v>
      </c>
      <c r="C111" s="123" t="str">
        <f>A111</f>
        <v>Ni</v>
      </c>
      <c r="D111" s="122"/>
      <c r="E111" s="121"/>
      <c r="F111" s="120"/>
      <c r="G111" s="121"/>
      <c r="H111" s="121"/>
      <c r="I111" s="118"/>
      <c r="J111" s="118"/>
      <c r="K111" s="118"/>
      <c r="L111" s="117"/>
      <c r="M111" s="116"/>
      <c r="N111" s="318">
        <f ca="1">IF(OR(ISNUMBER(INDIRECT("für_Einstufung!"&amp;AM$1&amp;$AL111)),INDIRECT("für_Einstufung!"&amp;AM$1&amp;$AL111)="n.b."),INDIRECT("für_Einstufung!"&amp;AM$1&amp;$AL111),MID(INDIRECT("für_Einstufung!"&amp;AM$1&amp;$AL111),2,20)*1)</f>
        <v>0</v>
      </c>
      <c r="O111" s="318" t="e">
        <f t="shared" ca="1" si="139"/>
        <v>#VALUE!</v>
      </c>
      <c r="P111" s="318">
        <f t="shared" ca="1" si="140"/>
        <v>0</v>
      </c>
      <c r="Q111" s="318" t="e">
        <f t="shared" ca="1" si="141"/>
        <v>#VALUE!</v>
      </c>
      <c r="R111" s="318">
        <f t="shared" ca="1" si="142"/>
        <v>0</v>
      </c>
      <c r="S111" s="318" t="e">
        <f t="shared" ca="1" si="143"/>
        <v>#VALUE!</v>
      </c>
      <c r="T111" s="318">
        <f t="shared" ca="1" si="144"/>
        <v>0</v>
      </c>
      <c r="U111" s="318" t="e">
        <f t="shared" ca="1" si="145"/>
        <v>#VALUE!</v>
      </c>
      <c r="V111" s="318">
        <f t="shared" ca="1" si="146"/>
        <v>0</v>
      </c>
      <c r="W111" s="104"/>
      <c r="X111" s="324">
        <f t="shared" ref="X111" ca="1" si="148">IFERROR(X107*0.6,"n.b.")</f>
        <v>0</v>
      </c>
      <c r="Y111" s="3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K111" s="268"/>
      <c r="AL111" s="273">
        <v>77</v>
      </c>
      <c r="AM111" s="274" t="str">
        <f ca="1">INDIRECT("für_Einstufung!ai$"&amp;AL111)</f>
        <v>Ni_Stoffgr. 1</v>
      </c>
      <c r="AN111" s="268"/>
      <c r="AO111" s="268"/>
      <c r="AP111" s="268"/>
      <c r="AQ111" s="268"/>
      <c r="AR111" s="268"/>
      <c r="AS111" s="268"/>
      <c r="AT111" s="268"/>
      <c r="AU111" s="268"/>
      <c r="AV111" s="268"/>
    </row>
    <row r="112" spans="1:48" ht="28.2" hidden="1" outlineLevel="1" thickBot="1" x14ac:dyDescent="0.3">
      <c r="A112" s="113" t="s">
        <v>30</v>
      </c>
      <c r="B112" s="112" t="s">
        <v>100</v>
      </c>
      <c r="C112" s="112" t="s">
        <v>30</v>
      </c>
      <c r="D112" s="111">
        <v>1E-3</v>
      </c>
      <c r="E112" s="110">
        <v>2.5000000000000001E-3</v>
      </c>
      <c r="F112" s="109">
        <v>1</v>
      </c>
      <c r="G112" s="108">
        <f>D112/F112</f>
        <v>1E-3</v>
      </c>
      <c r="H112" s="108">
        <f>G112*E112/D112</f>
        <v>2.5000000000000001E-3</v>
      </c>
      <c r="I112" s="107" t="s">
        <v>94</v>
      </c>
      <c r="J112" s="105">
        <f>ROUND(G112*1000000,-1)</f>
        <v>1000</v>
      </c>
      <c r="K112" s="105">
        <f>ROUND(H112*1000000,-1)</f>
        <v>2500</v>
      </c>
      <c r="L112" s="106">
        <f ca="1">INDIRECT("für_Einstufung!A"&amp;M112)</f>
        <v>0</v>
      </c>
      <c r="M112" s="105">
        <v>68</v>
      </c>
      <c r="N112" s="318">
        <f ca="1">IF(OR(ISNUMBER(INDIRECT("für_Einstufung!"&amp;AM$1&amp;$AL112)),INDIRECT("für_Einstufung!"&amp;AM$1&amp;$AL112)="n.b."),INDIRECT("für_Einstufung!"&amp;AM$1&amp;$AL112),MID(INDIRECT("für_Einstufung!"&amp;AM$1&amp;$AL112),2,20)*1)</f>
        <v>0</v>
      </c>
      <c r="O112" s="318" t="e">
        <f t="shared" ca="1" si="139"/>
        <v>#VALUE!</v>
      </c>
      <c r="P112" s="318">
        <f t="shared" ca="1" si="140"/>
        <v>0</v>
      </c>
      <c r="Q112" s="318" t="e">
        <f t="shared" ca="1" si="141"/>
        <v>#VALUE!</v>
      </c>
      <c r="R112" s="318">
        <f t="shared" ca="1" si="142"/>
        <v>0</v>
      </c>
      <c r="S112" s="318" t="e">
        <f t="shared" ca="1" si="143"/>
        <v>#VALUE!</v>
      </c>
      <c r="T112" s="318">
        <f t="shared" ca="1" si="144"/>
        <v>0</v>
      </c>
      <c r="U112" s="318" t="e">
        <f t="shared" ca="1" si="145"/>
        <v>#VALUE!</v>
      </c>
      <c r="V112" s="318">
        <f t="shared" ca="1" si="146"/>
        <v>0</v>
      </c>
      <c r="W112" s="105"/>
      <c r="X112" s="132">
        <f ca="1">IF(OR(ISNUMBER(INDIRECT("für_Einstufung!"&amp;AV$1&amp;$AL112)),INDIRECT("für_Einstufung!"&amp;AV$1&amp;$AL112)="n.b."),INDIRECT("für_Einstufung!"&amp;AV$1&amp;$AL112),MID(INDIRECT("für_Einstufung!"&amp;AV$1&amp;$AL112),2,20)*1)</f>
        <v>0</v>
      </c>
      <c r="Y112" s="331" t="str">
        <f ca="1">IF(N112="n.b.","n.b.",IF(N112*0.000001&lt;$G112,"&lt; Bgr.",N112*0.000001/$H112))</f>
        <v>&lt; Bgr.</v>
      </c>
      <c r="Z112" s="330"/>
      <c r="AA112" s="330" t="str">
        <f ca="1">IF(P112="n.b.","n.b.",IF(P112*0.000001&lt;$G112,"&lt; Bgr.",P112*0.000001/$H112))</f>
        <v>&lt; Bgr.</v>
      </c>
      <c r="AB112" s="330"/>
      <c r="AC112" s="330" t="str">
        <f ca="1">IF(R112="n.b.","n.b.",IF(R112*0.000001&lt;$G112,"&lt; Bgr.",R112*0.000001/$H112))</f>
        <v>&lt; Bgr.</v>
      </c>
      <c r="AD112" s="330"/>
      <c r="AE112" s="330" t="str">
        <f ca="1">IF(T112="n.b.","n.b.",IF(T112*0.000001&lt;$G112,"&lt; Bgr.",T112*0.000001/$H112))</f>
        <v>&lt; Bgr.</v>
      </c>
      <c r="AF112" s="330"/>
      <c r="AG112" s="330" t="str">
        <f ca="1">IF(V112="n.b.","n.b.",IF(V112*0.000001&lt;$G112,"&lt; Bgr.",V112*0.000001/$H112))</f>
        <v>&lt; Bgr.</v>
      </c>
      <c r="AH112" s="153"/>
      <c r="AI112" s="153" t="str">
        <f ca="1">IF(X112="n.b.","n.b.",IF(X112*0.000001&lt;$G112,"&lt; Bgr.",X112*0.000001/$H112))</f>
        <v>&lt; Bgr.</v>
      </c>
      <c r="AK112" s="268"/>
      <c r="AL112" s="273">
        <v>78</v>
      </c>
      <c r="AM112" s="274" t="str">
        <f ca="1">INDIRECT("für_Einstufung!ai$"&amp;AL112)</f>
        <v>Pb_Stoffgr. 1</v>
      </c>
      <c r="AN112" s="268"/>
      <c r="AO112" s="268"/>
      <c r="AP112" s="268"/>
      <c r="AQ112" s="268"/>
      <c r="AR112" s="268"/>
      <c r="AS112" s="268"/>
      <c r="AT112" s="268"/>
      <c r="AU112" s="268"/>
      <c r="AV112" s="268"/>
    </row>
    <row r="113" spans="1:48" ht="28.2" hidden="1" outlineLevel="1" thickBot="1" x14ac:dyDescent="0.3">
      <c r="A113" s="113" t="s">
        <v>29</v>
      </c>
      <c r="B113" s="112" t="s">
        <v>100</v>
      </c>
      <c r="C113" s="123" t="str">
        <f>A113</f>
        <v>Zn</v>
      </c>
      <c r="D113" s="122"/>
      <c r="E113" s="121"/>
      <c r="F113" s="120"/>
      <c r="G113" s="121"/>
      <c r="H113" s="121"/>
      <c r="I113" s="118"/>
      <c r="J113" s="118"/>
      <c r="K113" s="118"/>
      <c r="L113" s="117"/>
      <c r="M113" s="116"/>
      <c r="N113" s="318">
        <f ca="1">IF(OR(ISNUMBER(INDIRECT("für_Einstufung!"&amp;AM$1&amp;$AL113)),INDIRECT("für_Einstufung!"&amp;AM$1&amp;$AL113)="n.b."),INDIRECT("für_Einstufung!"&amp;AM$1&amp;$AL113),MID(INDIRECT("für_Einstufung!"&amp;AM$1&amp;$AL113),2,20)*1)</f>
        <v>0</v>
      </c>
      <c r="O113" s="318" t="e">
        <f t="shared" ca="1" si="139"/>
        <v>#VALUE!</v>
      </c>
      <c r="P113" s="318">
        <f t="shared" ca="1" si="140"/>
        <v>0</v>
      </c>
      <c r="Q113" s="318" t="e">
        <f t="shared" ca="1" si="141"/>
        <v>#VALUE!</v>
      </c>
      <c r="R113" s="318">
        <f t="shared" ca="1" si="142"/>
        <v>0</v>
      </c>
      <c r="S113" s="318" t="e">
        <f t="shared" ca="1" si="143"/>
        <v>#VALUE!</v>
      </c>
      <c r="T113" s="318">
        <f t="shared" ca="1" si="144"/>
        <v>0</v>
      </c>
      <c r="U113" s="318" t="e">
        <f t="shared" ca="1" si="145"/>
        <v>#VALUE!</v>
      </c>
      <c r="V113" s="318">
        <f t="shared" ca="1" si="146"/>
        <v>0</v>
      </c>
      <c r="W113" s="104"/>
      <c r="X113" s="324">
        <f t="shared" ref="X113" ca="1" si="149">IFERROR(X106*0.5,"n.b.")</f>
        <v>0</v>
      </c>
      <c r="Y113" s="3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K113" s="268"/>
      <c r="AL113" s="273">
        <v>79</v>
      </c>
      <c r="AM113" s="274" t="str">
        <f ca="1">INDIRECT("für_Einstufung!ai$"&amp;AL113)</f>
        <v>Zn_Stoffgr. 1</v>
      </c>
      <c r="AN113" s="268"/>
      <c r="AO113" s="268"/>
      <c r="AP113" s="268"/>
      <c r="AQ113" s="268"/>
      <c r="AR113" s="268"/>
      <c r="AS113" s="268"/>
      <c r="AT113" s="268"/>
      <c r="AU113" s="268"/>
      <c r="AV113" s="268"/>
    </row>
    <row r="114" spans="1:48" s="98" customFormat="1" hidden="1" outlineLevel="1" thickBot="1" x14ac:dyDescent="0.35">
      <c r="A114" s="127" t="s">
        <v>99</v>
      </c>
      <c r="B114" s="125"/>
      <c r="G114" s="126"/>
      <c r="H114" s="126"/>
      <c r="L114" s="125"/>
      <c r="X114" s="325"/>
      <c r="Y114" s="335">
        <f ca="1">SUM(Y112:Y112)</f>
        <v>0</v>
      </c>
      <c r="Z114" s="336"/>
      <c r="AA114" s="336">
        <f ca="1">SUM(AA112:AA112)</f>
        <v>0</v>
      </c>
      <c r="AB114" s="336"/>
      <c r="AC114" s="336">
        <f ca="1">SUM(AC112:AC112)</f>
        <v>0</v>
      </c>
      <c r="AD114" s="336"/>
      <c r="AE114" s="336">
        <f ca="1">SUM(AE112:AE112)</f>
        <v>0</v>
      </c>
      <c r="AF114" s="336"/>
      <c r="AG114" s="336">
        <f ca="1">SUM(AG112:AG112)</f>
        <v>0</v>
      </c>
      <c r="AH114" s="99"/>
      <c r="AI114" s="99">
        <f ca="1">SUM(AI112:AI112)</f>
        <v>0</v>
      </c>
      <c r="AJ114" s="89"/>
      <c r="AK114" s="268"/>
      <c r="AL114" s="273"/>
      <c r="AM114" s="274"/>
      <c r="AN114" s="276"/>
      <c r="AO114" s="276"/>
      <c r="AP114" s="276"/>
      <c r="AQ114" s="276"/>
      <c r="AR114" s="276"/>
      <c r="AS114" s="276"/>
      <c r="AT114" s="276"/>
      <c r="AU114" s="276"/>
      <c r="AV114" s="276"/>
    </row>
    <row r="115" spans="1:48" hidden="1" outlineLevel="1" thickBot="1" x14ac:dyDescent="0.3">
      <c r="A115" s="124" t="s">
        <v>131</v>
      </c>
      <c r="B115" s="123"/>
      <c r="C115" s="123"/>
      <c r="D115" s="122"/>
      <c r="E115" s="121"/>
      <c r="F115" s="120"/>
      <c r="G115" s="119"/>
      <c r="H115" s="119"/>
      <c r="I115" s="118"/>
      <c r="J115" s="118"/>
      <c r="K115" s="118"/>
      <c r="L115" s="117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K115" s="268"/>
      <c r="AL115" s="273"/>
      <c r="AM115" s="272"/>
      <c r="AN115" s="268"/>
      <c r="AO115" s="268"/>
      <c r="AP115" s="268"/>
      <c r="AQ115" s="268"/>
      <c r="AR115" s="268"/>
      <c r="AS115" s="268"/>
      <c r="AT115" s="268"/>
      <c r="AU115" s="268"/>
      <c r="AV115" s="268"/>
    </row>
    <row r="116" spans="1:48" ht="28.2" hidden="1" outlineLevel="1" thickBot="1" x14ac:dyDescent="0.3">
      <c r="A116" s="113" t="s">
        <v>32</v>
      </c>
      <c r="B116" s="112" t="s">
        <v>96</v>
      </c>
      <c r="C116" s="112" t="s">
        <v>98</v>
      </c>
      <c r="D116" s="111">
        <v>1E-3</v>
      </c>
      <c r="E116" s="110">
        <v>2.5000000000000001E-3</v>
      </c>
      <c r="F116" s="109">
        <v>1.754</v>
      </c>
      <c r="G116" s="108">
        <f>D116/F116</f>
        <v>5.7012542759407071E-4</v>
      </c>
      <c r="H116" s="108">
        <f>G116*E116/D116</f>
        <v>1.4253135689851768E-3</v>
      </c>
      <c r="I116" s="107" t="s">
        <v>94</v>
      </c>
      <c r="J116" s="105">
        <f>ROUND(G116*1000000,0)</f>
        <v>570</v>
      </c>
      <c r="K116" s="105">
        <f>ROUND(H116*1000000,-1)</f>
        <v>1430</v>
      </c>
      <c r="L116" s="106">
        <f ca="1">INDIRECT("für_Einstufung!A"&amp;M116)</f>
        <v>0</v>
      </c>
      <c r="M116" s="105">
        <v>70</v>
      </c>
      <c r="N116" s="318">
        <f ca="1">IF(OR(ISNUMBER(INDIRECT("für_Einstufung!"&amp;AM$1&amp;$AL116)),INDIRECT("für_Einstufung!"&amp;AM$1&amp;$AL116)="n.b."),INDIRECT("für_Einstufung!"&amp;AM$1&amp;$AL116),MID(INDIRECT("für_Einstufung!"&amp;AM$1&amp;$AL116),2,20)*1)</f>
        <v>0</v>
      </c>
      <c r="O116" s="318" t="e">
        <f t="shared" ref="O116:O119" ca="1" si="150">IF(OR(ISNUMBER(INDIRECT("für_Einstufung!"&amp;AN$1&amp;$AL116)),INDIRECT("für_Einstufung!"&amp;AN$1&amp;$AL116)="n.b."),INDIRECT("für_Einstufung!"&amp;AN$1&amp;$AL116),MID(INDIRECT("für_Einstufung!"&amp;AN$1&amp;$AL116),2,20)*1)</f>
        <v>#VALUE!</v>
      </c>
      <c r="P116" s="318">
        <f t="shared" ref="P116:P119" ca="1" si="151">IF(OR(ISNUMBER(INDIRECT("für_Einstufung!"&amp;AO$1&amp;$AL116)),INDIRECT("für_Einstufung!"&amp;AO$1&amp;$AL116)="n.b."),INDIRECT("für_Einstufung!"&amp;AO$1&amp;$AL116),MID(INDIRECT("für_Einstufung!"&amp;AO$1&amp;$AL116),2,20)*1)</f>
        <v>0</v>
      </c>
      <c r="Q116" s="318" t="e">
        <f t="shared" ref="Q116:Q119" ca="1" si="152">IF(OR(ISNUMBER(INDIRECT("für_Einstufung!"&amp;AP$1&amp;$AL116)),INDIRECT("für_Einstufung!"&amp;AP$1&amp;$AL116)="n.b."),INDIRECT("für_Einstufung!"&amp;AP$1&amp;$AL116),MID(INDIRECT("für_Einstufung!"&amp;AP$1&amp;$AL116),2,20)*1)</f>
        <v>#VALUE!</v>
      </c>
      <c r="R116" s="318">
        <f t="shared" ref="R116:R119" ca="1" si="153">IF(OR(ISNUMBER(INDIRECT("für_Einstufung!"&amp;AQ$1&amp;$AL116)),INDIRECT("für_Einstufung!"&amp;AQ$1&amp;$AL116)="n.b."),INDIRECT("für_Einstufung!"&amp;AQ$1&amp;$AL116),MID(INDIRECT("für_Einstufung!"&amp;AQ$1&amp;$AL116),2,20)*1)</f>
        <v>0</v>
      </c>
      <c r="S116" s="318" t="e">
        <f t="shared" ref="S116:S119" ca="1" si="154">IF(OR(ISNUMBER(INDIRECT("für_Einstufung!"&amp;AR$1&amp;$AL116)),INDIRECT("für_Einstufung!"&amp;AR$1&amp;$AL116)="n.b."),INDIRECT("für_Einstufung!"&amp;AR$1&amp;$AL116),MID(INDIRECT("für_Einstufung!"&amp;AR$1&amp;$AL116),2,20)*1)</f>
        <v>#VALUE!</v>
      </c>
      <c r="T116" s="318">
        <f t="shared" ref="T116:T119" ca="1" si="155">IF(OR(ISNUMBER(INDIRECT("für_Einstufung!"&amp;AS$1&amp;$AL116)),INDIRECT("für_Einstufung!"&amp;AS$1&amp;$AL116)="n.b."),INDIRECT("für_Einstufung!"&amp;AS$1&amp;$AL116),MID(INDIRECT("für_Einstufung!"&amp;AS$1&amp;$AL116),2,20)*1)</f>
        <v>0</v>
      </c>
      <c r="U116" s="318" t="e">
        <f t="shared" ref="U116:U119" ca="1" si="156">IF(OR(ISNUMBER(INDIRECT("für_Einstufung!"&amp;AT$1&amp;$AL116)),INDIRECT("für_Einstufung!"&amp;AT$1&amp;$AL116)="n.b."),INDIRECT("für_Einstufung!"&amp;AT$1&amp;$AL116),MID(INDIRECT("für_Einstufung!"&amp;AT$1&amp;$AL116),2,20)*1)</f>
        <v>#VALUE!</v>
      </c>
      <c r="V116" s="318">
        <f t="shared" ref="V116:V119" ca="1" si="157">IF(OR(ISNUMBER(INDIRECT("für_Einstufung!"&amp;AU$1&amp;$AL116)),INDIRECT("für_Einstufung!"&amp;AU$1&amp;$AL116)="n.b."),INDIRECT("für_Einstufung!"&amp;AU$1&amp;$AL116),MID(INDIRECT("für_Einstufung!"&amp;AU$1&amp;$AL116),2,20)*1)</f>
        <v>0</v>
      </c>
      <c r="W116" s="105"/>
      <c r="X116" s="132">
        <f ca="1">IF(OR(ISNUMBER(INDIRECT("für_Einstufung!"&amp;AV$1&amp;$AL116)),INDIRECT("für_Einstufung!"&amp;AV$1&amp;$AL116)="n.b."),INDIRECT("für_Einstufung!"&amp;AV$1&amp;$AL116),MID(INDIRECT("für_Einstufung!"&amp;AV$1&amp;$AL116),2,20)*1)</f>
        <v>0</v>
      </c>
      <c r="Y116" s="331" t="str">
        <f ca="1">IF(N116="n.b.","n.b.",IF(N116*0.000001&lt;$G116,"&lt; Bgr.",N116*0.000001/$H116))</f>
        <v>&lt; Bgr.</v>
      </c>
      <c r="Z116" s="330"/>
      <c r="AA116" s="330" t="str">
        <f ca="1">IF(P116="n.b.","n.b.",IF(P116*0.000001&lt;$G116,"&lt; Bgr.",P116*0.000001/$H116))</f>
        <v>&lt; Bgr.</v>
      </c>
      <c r="AB116" s="330"/>
      <c r="AC116" s="330" t="str">
        <f ca="1">IF(R116="n.b.","n.b.",IF(R116*0.000001&lt;$G116,"&lt; Bgr.",R116*0.000001/$H116))</f>
        <v>&lt; Bgr.</v>
      </c>
      <c r="AD116" s="330"/>
      <c r="AE116" s="330" t="str">
        <f ca="1">IF(T116="n.b.","n.b.",IF(T116*0.000001&lt;$G116,"&lt; Bgr.",T116*0.000001/$H116))</f>
        <v>&lt; Bgr.</v>
      </c>
      <c r="AF116" s="330"/>
      <c r="AG116" s="330" t="str">
        <f ca="1">IF(V116="n.b.","n.b.",IF(V116*0.000001&lt;$G116,"&lt; Bgr.",V116*0.000001/$H116))</f>
        <v>&lt; Bgr.</v>
      </c>
      <c r="AH116" s="153"/>
      <c r="AI116" s="153" t="str">
        <f ca="1">IF(X116="n.b.","n.b.",IF(X116*0.000001&lt;$G116,"&lt; Bgr.",X116*0.000001/$H116))</f>
        <v>&lt; Bgr.</v>
      </c>
      <c r="AK116" s="268"/>
      <c r="AL116" s="273">
        <v>81</v>
      </c>
      <c r="AM116" s="274" t="str">
        <f ca="1">INDIRECT("für_Einstufung!ai$"&amp;AL116)</f>
        <v>Cu_Stoffgr. 2</v>
      </c>
      <c r="AN116" s="268"/>
      <c r="AO116" s="268"/>
      <c r="AP116" s="268"/>
      <c r="AQ116" s="268"/>
      <c r="AR116" s="268"/>
      <c r="AS116" s="268"/>
      <c r="AT116" s="268"/>
      <c r="AU116" s="268"/>
      <c r="AV116" s="268"/>
    </row>
    <row r="117" spans="1:48" ht="28.2" hidden="1" outlineLevel="1" thickBot="1" x14ac:dyDescent="0.3">
      <c r="A117" s="113" t="s">
        <v>31</v>
      </c>
      <c r="B117" s="112" t="s">
        <v>96</v>
      </c>
      <c r="C117" s="112" t="s">
        <v>97</v>
      </c>
      <c r="D117" s="111">
        <v>1E-3</v>
      </c>
      <c r="E117" s="110">
        <v>2.5000000000000001E-3</v>
      </c>
      <c r="F117" s="109">
        <v>2.0219999999999998</v>
      </c>
      <c r="G117" s="108">
        <f>D117/F117</f>
        <v>4.9455984174085073E-4</v>
      </c>
      <c r="H117" s="108">
        <f>G117*E117/D117</f>
        <v>1.2363996043521267E-3</v>
      </c>
      <c r="I117" s="107" t="s">
        <v>94</v>
      </c>
      <c r="J117" s="105">
        <f>ROUND(G117*1000000,0)</f>
        <v>495</v>
      </c>
      <c r="K117" s="105">
        <f>ROUND(H117*1000000,-1)</f>
        <v>1240</v>
      </c>
      <c r="L117" s="106">
        <f ca="1">INDIRECT("für_Einstufung!A"&amp;M117)</f>
        <v>0</v>
      </c>
      <c r="M117" s="105">
        <v>72</v>
      </c>
      <c r="N117" s="318">
        <f ca="1">IF(OR(ISNUMBER(INDIRECT("für_Einstufung!"&amp;AM$1&amp;$AL117)),INDIRECT("für_Einstufung!"&amp;AM$1&amp;$AL117)="n.b."),INDIRECT("für_Einstufung!"&amp;AM$1&amp;$AL117),MID(INDIRECT("für_Einstufung!"&amp;AM$1&amp;$AL117),2,20)*1)</f>
        <v>0</v>
      </c>
      <c r="O117" s="318" t="e">
        <f t="shared" ca="1" si="150"/>
        <v>#VALUE!</v>
      </c>
      <c r="P117" s="318">
        <f t="shared" ca="1" si="151"/>
        <v>0</v>
      </c>
      <c r="Q117" s="318" t="e">
        <f t="shared" ca="1" si="152"/>
        <v>#VALUE!</v>
      </c>
      <c r="R117" s="318">
        <f t="shared" ca="1" si="153"/>
        <v>0</v>
      </c>
      <c r="S117" s="318" t="e">
        <f t="shared" ca="1" si="154"/>
        <v>#VALUE!</v>
      </c>
      <c r="T117" s="318">
        <f t="shared" ca="1" si="155"/>
        <v>0</v>
      </c>
      <c r="U117" s="318" t="e">
        <f t="shared" ca="1" si="156"/>
        <v>#VALUE!</v>
      </c>
      <c r="V117" s="318">
        <f t="shared" ca="1" si="157"/>
        <v>0</v>
      </c>
      <c r="W117" s="105"/>
      <c r="X117" s="132">
        <f ca="1">IF(OR(ISNUMBER(INDIRECT("für_Einstufung!"&amp;AV$1&amp;$AL117)),INDIRECT("für_Einstufung!"&amp;AV$1&amp;$AL117)="n.b."),INDIRECT("für_Einstufung!"&amp;AV$1&amp;$AL117),MID(INDIRECT("für_Einstufung!"&amp;AV$1&amp;$AL117),2,20)*1)</f>
        <v>0</v>
      </c>
      <c r="Y117" s="331" t="str">
        <f ca="1">IF(N117="n.b.","n.b.",IF(N117*0.000001&lt;$G117,"&lt; Bgr.",N117*0.000001/$H117))</f>
        <v>&lt; Bgr.</v>
      </c>
      <c r="Z117" s="330"/>
      <c r="AA117" s="330" t="str">
        <f ca="1">IF(P117="n.b.","n.b.",IF(P117*0.000001&lt;$G117,"&lt; Bgr.",P117*0.000001/$H117))</f>
        <v>&lt; Bgr.</v>
      </c>
      <c r="AB117" s="330"/>
      <c r="AC117" s="330" t="str">
        <f ca="1">IF(R117="n.b.","n.b.",IF(R117*0.000001&lt;$G117,"&lt; Bgr.",R117*0.000001/$H117))</f>
        <v>&lt; Bgr.</v>
      </c>
      <c r="AD117" s="330"/>
      <c r="AE117" s="330" t="str">
        <f ca="1">IF(T117="n.b.","n.b.",IF(T117*0.000001&lt;$G117,"&lt; Bgr.",T117*0.000001/$H117))</f>
        <v>&lt; Bgr.</v>
      </c>
      <c r="AF117" s="330"/>
      <c r="AG117" s="330" t="str">
        <f ca="1">IF(V117="n.b.","n.b.",IF(V117*0.000001&lt;$G117,"&lt; Bgr.",V117*0.000001/$H117))</f>
        <v>&lt; Bgr.</v>
      </c>
      <c r="AH117" s="153"/>
      <c r="AI117" s="153" t="str">
        <f ca="1">IF(X117="n.b.","n.b.",IF(X117*0.000001&lt;$G117,"&lt; Bgr.",X117*0.000001/$H117))</f>
        <v>&lt; Bgr.</v>
      </c>
      <c r="AK117" s="268"/>
      <c r="AL117" s="273">
        <v>82</v>
      </c>
      <c r="AM117" s="274" t="str">
        <f ca="1">INDIRECT("für_Einstufung!ai$"&amp;AL117)</f>
        <v>Ni_Stoffgr. 2</v>
      </c>
      <c r="AN117" s="268"/>
      <c r="AO117" s="268"/>
      <c r="AP117" s="268"/>
      <c r="AQ117" s="268"/>
      <c r="AR117" s="268"/>
      <c r="AS117" s="268"/>
      <c r="AT117" s="268"/>
      <c r="AU117" s="268"/>
      <c r="AV117" s="268"/>
    </row>
    <row r="118" spans="1:48" ht="28.2" hidden="1" outlineLevel="1" thickBot="1" x14ac:dyDescent="0.3">
      <c r="A118" s="113" t="s">
        <v>30</v>
      </c>
      <c r="B118" s="112" t="s">
        <v>96</v>
      </c>
      <c r="C118" s="112" t="s">
        <v>30</v>
      </c>
      <c r="D118" s="111">
        <v>1E-3</v>
      </c>
      <c r="E118" s="110">
        <v>2.5000000000000001E-3</v>
      </c>
      <c r="F118" s="109">
        <v>1</v>
      </c>
      <c r="G118" s="108">
        <f>D118/F118</f>
        <v>1E-3</v>
      </c>
      <c r="H118" s="108">
        <f>G118*E118/D118</f>
        <v>2.5000000000000001E-3</v>
      </c>
      <c r="I118" s="107" t="s">
        <v>94</v>
      </c>
      <c r="J118" s="105">
        <f>ROUND(G118*1000000,-1)</f>
        <v>1000</v>
      </c>
      <c r="K118" s="105">
        <f>ROUND(H118*1000000,-1)</f>
        <v>2500</v>
      </c>
      <c r="L118" s="106">
        <f ca="1">INDIRECT("für_Einstufung!A"&amp;M118)</f>
        <v>0</v>
      </c>
      <c r="M118" s="105">
        <v>73</v>
      </c>
      <c r="N118" s="318">
        <f ca="1">IF(OR(ISNUMBER(INDIRECT("für_Einstufung!"&amp;AM$1&amp;$AL118)),INDIRECT("für_Einstufung!"&amp;AM$1&amp;$AL118)="n.b."),INDIRECT("für_Einstufung!"&amp;AM$1&amp;$AL118),MID(INDIRECT("für_Einstufung!"&amp;AM$1&amp;$AL118),2,20)*1)</f>
        <v>0</v>
      </c>
      <c r="O118" s="318" t="e">
        <f t="shared" ca="1" si="150"/>
        <v>#VALUE!</v>
      </c>
      <c r="P118" s="318">
        <f t="shared" ca="1" si="151"/>
        <v>0</v>
      </c>
      <c r="Q118" s="318" t="e">
        <f t="shared" ca="1" si="152"/>
        <v>#VALUE!</v>
      </c>
      <c r="R118" s="318">
        <f t="shared" ca="1" si="153"/>
        <v>0</v>
      </c>
      <c r="S118" s="318" t="e">
        <f t="shared" ca="1" si="154"/>
        <v>#VALUE!</v>
      </c>
      <c r="T118" s="318">
        <f t="shared" ca="1" si="155"/>
        <v>0</v>
      </c>
      <c r="U118" s="318" t="e">
        <f t="shared" ca="1" si="156"/>
        <v>#VALUE!</v>
      </c>
      <c r="V118" s="318">
        <f t="shared" ca="1" si="157"/>
        <v>0</v>
      </c>
      <c r="W118" s="105"/>
      <c r="X118" s="132">
        <f ca="1">IF(OR(ISNUMBER(INDIRECT("für_Einstufung!"&amp;AV$1&amp;$AL118)),INDIRECT("für_Einstufung!"&amp;AV$1&amp;$AL118)="n.b."),INDIRECT("für_Einstufung!"&amp;AV$1&amp;$AL118),MID(INDIRECT("für_Einstufung!"&amp;AV$1&amp;$AL118),2,20)*1)</f>
        <v>0</v>
      </c>
      <c r="Y118" s="331" t="str">
        <f ca="1">IF(N118="n.b.","n.b.",IF(N118*0.000001&lt;$G118,"&lt; Bgr.",N118*0.000001/$H118))</f>
        <v>&lt; Bgr.</v>
      </c>
      <c r="Z118" s="330"/>
      <c r="AA118" s="330" t="str">
        <f ca="1">IF(P118="n.b.","n.b.",IF(P118*0.000001&lt;$G118,"&lt; Bgr.",P118*0.000001/$H118))</f>
        <v>&lt; Bgr.</v>
      </c>
      <c r="AB118" s="330"/>
      <c r="AC118" s="330" t="str">
        <f ca="1">IF(R118="n.b.","n.b.",IF(R118*0.000001&lt;$G118,"&lt; Bgr.",R118*0.000001/$H118))</f>
        <v>&lt; Bgr.</v>
      </c>
      <c r="AD118" s="330"/>
      <c r="AE118" s="330" t="str">
        <f ca="1">IF(T118="n.b.","n.b.",IF(T118*0.000001&lt;$G118,"&lt; Bgr.",T118*0.000001/$H118))</f>
        <v>&lt; Bgr.</v>
      </c>
      <c r="AF118" s="330"/>
      <c r="AG118" s="330" t="str">
        <f ca="1">IF(V118="n.b.","n.b.",IF(V118*0.000001&lt;$G118,"&lt; Bgr.",V118*0.000001/$H118))</f>
        <v>&lt; Bgr.</v>
      </c>
      <c r="AH118" s="153"/>
      <c r="AI118" s="153" t="str">
        <f ca="1">IF(X118="n.b.","n.b.",IF(X118*0.000001&lt;$G118,"&lt; Bgr.",X118*0.000001/$H118))</f>
        <v>&lt; Bgr.</v>
      </c>
      <c r="AK118" s="268"/>
      <c r="AL118" s="273">
        <v>83</v>
      </c>
      <c r="AM118" s="274" t="str">
        <f ca="1">INDIRECT("für_Einstufung!ai$"&amp;AL118)</f>
        <v>Pb_Stoffgr. 2</v>
      </c>
      <c r="AN118" s="268"/>
      <c r="AO118" s="268"/>
      <c r="AP118" s="268"/>
      <c r="AQ118" s="268"/>
      <c r="AR118" s="268"/>
      <c r="AS118" s="268"/>
      <c r="AT118" s="268"/>
      <c r="AU118" s="268"/>
      <c r="AV118" s="268"/>
    </row>
    <row r="119" spans="1:48" ht="28.2" hidden="1" outlineLevel="1" thickBot="1" x14ac:dyDescent="0.3">
      <c r="A119" s="113" t="s">
        <v>29</v>
      </c>
      <c r="B119" s="112" t="s">
        <v>96</v>
      </c>
      <c r="C119" s="112" t="s">
        <v>95</v>
      </c>
      <c r="D119" s="111">
        <v>1E-3</v>
      </c>
      <c r="E119" s="110">
        <v>2.5000000000000001E-3</v>
      </c>
      <c r="F119" s="109">
        <v>1.2450000000000001</v>
      </c>
      <c r="G119" s="108">
        <f>D119/F119</f>
        <v>8.0321285140562242E-4</v>
      </c>
      <c r="H119" s="108">
        <f>G119*E119/D119</f>
        <v>2.008032128514056E-3</v>
      </c>
      <c r="I119" s="107" t="s">
        <v>94</v>
      </c>
      <c r="J119" s="105">
        <f>ROUND(G119*1000000,0)</f>
        <v>803</v>
      </c>
      <c r="K119" s="105">
        <f>ROUND(H119*1000000,-1)</f>
        <v>2010</v>
      </c>
      <c r="L119" s="106">
        <f ca="1">INDIRECT("für_Einstufung!A"&amp;M119)</f>
        <v>0</v>
      </c>
      <c r="M119" s="105">
        <v>71</v>
      </c>
      <c r="N119" s="318">
        <f ca="1">IF(OR(ISNUMBER(INDIRECT("für_Einstufung!"&amp;AM$1&amp;$AL119)),INDIRECT("für_Einstufung!"&amp;AM$1&amp;$AL119)="n.b."),INDIRECT("für_Einstufung!"&amp;AM$1&amp;$AL119),MID(INDIRECT("für_Einstufung!"&amp;AM$1&amp;$AL119),2,20)*1)</f>
        <v>0</v>
      </c>
      <c r="O119" s="318" t="e">
        <f t="shared" ca="1" si="150"/>
        <v>#VALUE!</v>
      </c>
      <c r="P119" s="318">
        <f t="shared" ca="1" si="151"/>
        <v>0</v>
      </c>
      <c r="Q119" s="318" t="e">
        <f t="shared" ca="1" si="152"/>
        <v>#VALUE!</v>
      </c>
      <c r="R119" s="318">
        <f t="shared" ca="1" si="153"/>
        <v>0</v>
      </c>
      <c r="S119" s="318" t="e">
        <f t="shared" ca="1" si="154"/>
        <v>#VALUE!</v>
      </c>
      <c r="T119" s="318">
        <f t="shared" ca="1" si="155"/>
        <v>0</v>
      </c>
      <c r="U119" s="318" t="e">
        <f t="shared" ca="1" si="156"/>
        <v>#VALUE!</v>
      </c>
      <c r="V119" s="318">
        <f t="shared" ca="1" si="157"/>
        <v>0</v>
      </c>
      <c r="W119" s="105"/>
      <c r="X119" s="132">
        <f ca="1">IF(OR(ISNUMBER(INDIRECT("für_Einstufung!"&amp;AV$1&amp;$AL119)),INDIRECT("für_Einstufung!"&amp;AV$1&amp;$AL119)="n.b."),INDIRECT("für_Einstufung!"&amp;AV$1&amp;$AL119),MID(INDIRECT("für_Einstufung!"&amp;AV$1&amp;$AL119),2,20)*1)</f>
        <v>0</v>
      </c>
      <c r="Y119" s="331" t="str">
        <f ca="1">IF(N119="n.b.","n.b.",IF(N119*0.000001&lt;$G119,"&lt; Bgr.",N119*0.000001/$H119))</f>
        <v>&lt; Bgr.</v>
      </c>
      <c r="Z119" s="330"/>
      <c r="AA119" s="330" t="str">
        <f ca="1">IF(P119="n.b.","n.b.",IF(P119*0.000001&lt;$G119,"&lt; Bgr.",P119*0.000001/$H119))</f>
        <v>&lt; Bgr.</v>
      </c>
      <c r="AB119" s="330"/>
      <c r="AC119" s="330" t="str">
        <f ca="1">IF(R119="n.b.","n.b.",IF(R119*0.000001&lt;$G119,"&lt; Bgr.",R119*0.000001/$H119))</f>
        <v>&lt; Bgr.</v>
      </c>
      <c r="AD119" s="330"/>
      <c r="AE119" s="330" t="str">
        <f ca="1">IF(T119="n.b.","n.b.",IF(T119*0.000001&lt;$G119,"&lt; Bgr.",T119*0.000001/$H119))</f>
        <v>&lt; Bgr.</v>
      </c>
      <c r="AF119" s="330"/>
      <c r="AG119" s="330" t="str">
        <f ca="1">IF(V119="n.b.","n.b.",IF(V119*0.000001&lt;$G119,"&lt; Bgr.",V119*0.000001/$H119))</f>
        <v>&lt; Bgr.</v>
      </c>
      <c r="AH119" s="153"/>
      <c r="AI119" s="153" t="str">
        <f ca="1">IF(X119="n.b.","n.b.",IF(X119*0.000001&lt;$G119,"&lt; Bgr.",X119*0.000001/$H119))</f>
        <v>&lt; Bgr.</v>
      </c>
      <c r="AK119" s="268"/>
      <c r="AL119" s="273">
        <v>84</v>
      </c>
      <c r="AM119" s="274" t="str">
        <f ca="1">INDIRECT("für_Einstufung!ai$"&amp;AL119)</f>
        <v>Zn_Stoffgr. 2</v>
      </c>
      <c r="AN119" s="268"/>
      <c r="AO119" s="268"/>
      <c r="AP119" s="268"/>
      <c r="AQ119" s="268"/>
      <c r="AR119" s="268"/>
      <c r="AS119" s="268"/>
      <c r="AT119" s="268"/>
      <c r="AU119" s="268"/>
      <c r="AV119" s="268"/>
    </row>
    <row r="120" spans="1:48" s="98" customFormat="1" hidden="1" outlineLevel="1" thickBot="1" x14ac:dyDescent="0.35">
      <c r="A120" s="127" t="s">
        <v>93</v>
      </c>
      <c r="B120" s="125"/>
      <c r="G120" s="126"/>
      <c r="H120" s="126"/>
      <c r="L120" s="125"/>
      <c r="X120" s="325"/>
      <c r="Y120" s="335">
        <f ca="1">SUM(Y116:Y119)</f>
        <v>0</v>
      </c>
      <c r="Z120" s="336"/>
      <c r="AA120" s="336">
        <f ca="1">SUM(AA116:AA119)</f>
        <v>0</v>
      </c>
      <c r="AB120" s="336"/>
      <c r="AC120" s="336">
        <f ca="1">SUM(AC116:AC119)</f>
        <v>0</v>
      </c>
      <c r="AD120" s="336"/>
      <c r="AE120" s="336">
        <f ca="1">SUM(AE116:AE119)</f>
        <v>0</v>
      </c>
      <c r="AF120" s="336"/>
      <c r="AG120" s="336">
        <f ca="1">SUM(AG116:AG119)</f>
        <v>0</v>
      </c>
      <c r="AH120" s="99"/>
      <c r="AI120" s="99">
        <f ca="1">SUM(AI116:AI119)</f>
        <v>0</v>
      </c>
      <c r="AJ120" s="89"/>
      <c r="AK120" s="268"/>
      <c r="AL120" s="273"/>
      <c r="AM120" s="274"/>
      <c r="AN120" s="276"/>
      <c r="AO120" s="276"/>
      <c r="AP120" s="276"/>
      <c r="AQ120" s="276"/>
      <c r="AR120" s="276"/>
      <c r="AS120" s="276"/>
      <c r="AT120" s="276"/>
      <c r="AU120" s="276"/>
      <c r="AV120" s="276"/>
    </row>
    <row r="121" spans="1:48" hidden="1" outlineLevel="1" thickBot="1" x14ac:dyDescent="0.3">
      <c r="A121" s="124" t="s">
        <v>333</v>
      </c>
      <c r="B121" s="123"/>
      <c r="C121" s="123"/>
      <c r="D121" s="122"/>
      <c r="E121" s="121"/>
      <c r="F121" s="120"/>
      <c r="G121" s="119"/>
      <c r="H121" s="119"/>
      <c r="I121" s="118"/>
      <c r="J121" s="118"/>
      <c r="K121" s="118"/>
      <c r="L121" s="117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K121" s="268"/>
      <c r="AL121" s="273"/>
      <c r="AM121" s="272"/>
      <c r="AN121" s="268"/>
      <c r="AO121" s="268"/>
      <c r="AP121" s="268"/>
      <c r="AQ121" s="268"/>
      <c r="AR121" s="268"/>
      <c r="AS121" s="268"/>
      <c r="AT121" s="268"/>
      <c r="AU121" s="268"/>
      <c r="AV121" s="268"/>
    </row>
    <row r="122" spans="1:48" ht="28.2" hidden="1" outlineLevel="1" thickBot="1" x14ac:dyDescent="0.3">
      <c r="A122" s="113" t="s">
        <v>32</v>
      </c>
      <c r="B122" s="112" t="s">
        <v>127</v>
      </c>
      <c r="C122" s="112" t="s">
        <v>129</v>
      </c>
      <c r="D122" s="111">
        <v>1E-3</v>
      </c>
      <c r="E122" s="110">
        <v>2.5000000000000001E-3</v>
      </c>
      <c r="F122" s="109">
        <v>2.512</v>
      </c>
      <c r="G122" s="108">
        <f>D122/F122</f>
        <v>3.9808917197452231E-4</v>
      </c>
      <c r="H122" s="108">
        <f>G122*E122/D122</f>
        <v>9.9522292993630573E-4</v>
      </c>
      <c r="I122" s="107" t="s">
        <v>94</v>
      </c>
      <c r="J122" s="105">
        <f>ROUND(G122*1000000,0)</f>
        <v>398</v>
      </c>
      <c r="K122" s="105">
        <f>ROUND(H122*1000000,-1)</f>
        <v>1000</v>
      </c>
      <c r="L122" s="106">
        <f ca="1">INDIRECT("für_Einstufung!A"&amp;M122)</f>
        <v>0</v>
      </c>
      <c r="M122" s="105">
        <v>75</v>
      </c>
      <c r="N122" s="320">
        <f ca="1">IF(OR(ISNUMBER(INDIRECT("für_Einstufung!"&amp;AM$1&amp;$AL122)),INDIRECT("für_Einstufung!"&amp;AM$1&amp;$AL122)="n.b."),INDIRECT("für_Einstufung!"&amp;AM$1&amp;$AL122),MID(INDIRECT("für_Einstufung!"&amp;AM$1&amp;$AL122),2,20)*1)</f>
        <v>0</v>
      </c>
      <c r="O122" s="320" t="e">
        <f t="shared" ref="O122:O125" ca="1" si="158">IF(OR(ISNUMBER(INDIRECT("für_Einstufung!"&amp;AN$1&amp;$AL122)),INDIRECT("für_Einstufung!"&amp;AN$1&amp;$AL122)="n.b."),INDIRECT("für_Einstufung!"&amp;AN$1&amp;$AL122),MID(INDIRECT("für_Einstufung!"&amp;AN$1&amp;$AL122),2,20)*1)</f>
        <v>#VALUE!</v>
      </c>
      <c r="P122" s="320">
        <f t="shared" ref="P122:P125" ca="1" si="159">IF(OR(ISNUMBER(INDIRECT("für_Einstufung!"&amp;AO$1&amp;$AL122)),INDIRECT("für_Einstufung!"&amp;AO$1&amp;$AL122)="n.b."),INDIRECT("für_Einstufung!"&amp;AO$1&amp;$AL122),MID(INDIRECT("für_Einstufung!"&amp;AO$1&amp;$AL122),2,20)*1)</f>
        <v>0</v>
      </c>
      <c r="Q122" s="320" t="e">
        <f t="shared" ref="Q122:Q125" ca="1" si="160">IF(OR(ISNUMBER(INDIRECT("für_Einstufung!"&amp;AP$1&amp;$AL122)),INDIRECT("für_Einstufung!"&amp;AP$1&amp;$AL122)="n.b."),INDIRECT("für_Einstufung!"&amp;AP$1&amp;$AL122),MID(INDIRECT("für_Einstufung!"&amp;AP$1&amp;$AL122),2,20)*1)</f>
        <v>#VALUE!</v>
      </c>
      <c r="R122" s="320">
        <f t="shared" ref="R122:R125" ca="1" si="161">IF(OR(ISNUMBER(INDIRECT("für_Einstufung!"&amp;AQ$1&amp;$AL122)),INDIRECT("für_Einstufung!"&amp;AQ$1&amp;$AL122)="n.b."),INDIRECT("für_Einstufung!"&amp;AQ$1&amp;$AL122),MID(INDIRECT("für_Einstufung!"&amp;AQ$1&amp;$AL122),2,20)*1)</f>
        <v>0</v>
      </c>
      <c r="S122" s="320" t="e">
        <f t="shared" ref="S122:S125" ca="1" si="162">IF(OR(ISNUMBER(INDIRECT("für_Einstufung!"&amp;AR$1&amp;$AL122)),INDIRECT("für_Einstufung!"&amp;AR$1&amp;$AL122)="n.b."),INDIRECT("für_Einstufung!"&amp;AR$1&amp;$AL122),MID(INDIRECT("für_Einstufung!"&amp;AR$1&amp;$AL122),2,20)*1)</f>
        <v>#VALUE!</v>
      </c>
      <c r="T122" s="320">
        <f t="shared" ref="T122:T125" ca="1" si="163">IF(OR(ISNUMBER(INDIRECT("für_Einstufung!"&amp;AS$1&amp;$AL122)),INDIRECT("für_Einstufung!"&amp;AS$1&amp;$AL122)="n.b."),INDIRECT("für_Einstufung!"&amp;AS$1&amp;$AL122),MID(INDIRECT("für_Einstufung!"&amp;AS$1&amp;$AL122),2,20)*1)</f>
        <v>0</v>
      </c>
      <c r="U122" s="320" t="e">
        <f t="shared" ref="U122:U125" ca="1" si="164">IF(OR(ISNUMBER(INDIRECT("für_Einstufung!"&amp;AT$1&amp;$AL122)),INDIRECT("für_Einstufung!"&amp;AT$1&amp;$AL122)="n.b."),INDIRECT("für_Einstufung!"&amp;AT$1&amp;$AL122),MID(INDIRECT("für_Einstufung!"&amp;AT$1&amp;$AL122),2,20)*1)</f>
        <v>#VALUE!</v>
      </c>
      <c r="V122" s="320">
        <f t="shared" ref="V122:V125" ca="1" si="165">IF(OR(ISNUMBER(INDIRECT("für_Einstufung!"&amp;AU$1&amp;$AL122)),INDIRECT("für_Einstufung!"&amp;AU$1&amp;$AL122)="n.b."),INDIRECT("für_Einstufung!"&amp;AU$1&amp;$AL122),MID(INDIRECT("für_Einstufung!"&amp;AU$1&amp;$AL122),2,20)*1)</f>
        <v>0</v>
      </c>
      <c r="W122" s="151"/>
      <c r="X122" s="322">
        <f ca="1">IF(OR(ISNUMBER(INDIRECT("für_Einstufung!"&amp;AV$1&amp;$AL122)),INDIRECT("für_Einstufung!"&amp;AV$1&amp;$AL122)="n.b."),INDIRECT("für_Einstufung!"&amp;AV$1&amp;$AL122),MID(INDIRECT("für_Einstufung!"&amp;AV$1&amp;$AL122),2,20)*1)</f>
        <v>0</v>
      </c>
      <c r="Y122" s="331" t="str">
        <f ca="1">IF(N122="n.b.","n.b.",IF(N122*0.000001&lt;$G122,"&lt; Bgr.",N122*0.000001/$H122))</f>
        <v>&lt; Bgr.</v>
      </c>
      <c r="Z122" s="330"/>
      <c r="AA122" s="330" t="str">
        <f ca="1">IF(P122="n.b.","n.b.",IF(P122*0.000001&lt;$G122,"&lt; Bgr.",P122*0.000001/$H122))</f>
        <v>&lt; Bgr.</v>
      </c>
      <c r="AB122" s="330"/>
      <c r="AC122" s="330" t="str">
        <f ca="1">IF(R122="n.b.","n.b.",IF(R122*0.000001&lt;$G122,"&lt; Bgr.",R122*0.000001/$H122))</f>
        <v>&lt; Bgr.</v>
      </c>
      <c r="AD122" s="330"/>
      <c r="AE122" s="330" t="str">
        <f ca="1">IF(T122="n.b.","n.b.",IF(T122*0.000001&lt;$G122,"&lt; Bgr.",T122*0.000001/$H122))</f>
        <v>&lt; Bgr.</v>
      </c>
      <c r="AF122" s="330"/>
      <c r="AG122" s="330" t="str">
        <f ca="1">IF(V122="n.b.","n.b.",IF(V122*0.000001&lt;$G122,"&lt; Bgr.",V122*0.000001/$H122))</f>
        <v>&lt; Bgr.</v>
      </c>
      <c r="AH122" s="153"/>
      <c r="AI122" s="153" t="str">
        <f ca="1">IF(X122="n.b.","n.b.",IF(X122*0.000001&lt;$G122,"&lt; Bgr.",X122*0.000001/$H122))</f>
        <v>&lt; Bgr.</v>
      </c>
      <c r="AK122" s="268"/>
      <c r="AL122" s="273">
        <v>86</v>
      </c>
      <c r="AM122" s="274" t="str">
        <f ca="1">INDIRECT("für_Einstufung!ai$"&amp;AL122)</f>
        <v>Cu_Stoffgr. 3</v>
      </c>
      <c r="AN122" s="268"/>
      <c r="AO122" s="268"/>
      <c r="AP122" s="268"/>
      <c r="AQ122" s="268"/>
      <c r="AR122" s="268"/>
      <c r="AS122" s="268"/>
      <c r="AT122" s="268"/>
      <c r="AU122" s="268"/>
      <c r="AV122" s="268"/>
    </row>
    <row r="123" spans="1:48" ht="28.2" hidden="1" outlineLevel="1" thickBot="1" x14ac:dyDescent="0.3">
      <c r="A123" s="113" t="s">
        <v>31</v>
      </c>
      <c r="B123" s="112" t="s">
        <v>127</v>
      </c>
      <c r="C123" s="112" t="s">
        <v>128</v>
      </c>
      <c r="D123" s="111">
        <v>1E-3</v>
      </c>
      <c r="E123" s="110">
        <v>2.5000000000000001E-3</v>
      </c>
      <c r="F123" s="109">
        <v>2.6360000000000001</v>
      </c>
      <c r="G123" s="108">
        <f>D123/F123</f>
        <v>3.7936267071320183E-4</v>
      </c>
      <c r="H123" s="108">
        <f>G123*E123/D123</f>
        <v>9.4840667678300458E-4</v>
      </c>
      <c r="I123" s="107" t="s">
        <v>94</v>
      </c>
      <c r="J123" s="105">
        <f>ROUND(G123*1000000,0)</f>
        <v>379</v>
      </c>
      <c r="K123" s="105">
        <f>ROUND(H123*1000000,0)</f>
        <v>948</v>
      </c>
      <c r="L123" s="106">
        <f ca="1">INDIRECT("für_Einstufung!A"&amp;M123)</f>
        <v>0</v>
      </c>
      <c r="M123" s="105">
        <v>77</v>
      </c>
      <c r="N123" s="320">
        <f ca="1">IF(OR(ISNUMBER(INDIRECT("für_Einstufung!"&amp;AM$1&amp;$AL123)),INDIRECT("für_Einstufung!"&amp;AM$1&amp;$AL123)="n.b."),INDIRECT("für_Einstufung!"&amp;AM$1&amp;$AL123),MID(INDIRECT("für_Einstufung!"&amp;AM$1&amp;$AL123),2,20)*1)</f>
        <v>0</v>
      </c>
      <c r="O123" s="320" t="e">
        <f t="shared" ca="1" si="158"/>
        <v>#VALUE!</v>
      </c>
      <c r="P123" s="320">
        <f t="shared" ca="1" si="159"/>
        <v>0</v>
      </c>
      <c r="Q123" s="320" t="e">
        <f t="shared" ca="1" si="160"/>
        <v>#VALUE!</v>
      </c>
      <c r="R123" s="320">
        <f t="shared" ca="1" si="161"/>
        <v>0</v>
      </c>
      <c r="S123" s="320" t="e">
        <f t="shared" ca="1" si="162"/>
        <v>#VALUE!</v>
      </c>
      <c r="T123" s="320">
        <f t="shared" ca="1" si="163"/>
        <v>0</v>
      </c>
      <c r="U123" s="320" t="e">
        <f t="shared" ca="1" si="164"/>
        <v>#VALUE!</v>
      </c>
      <c r="V123" s="320">
        <f t="shared" ca="1" si="165"/>
        <v>0</v>
      </c>
      <c r="W123" s="151"/>
      <c r="X123" s="322">
        <f ca="1">IF(OR(ISNUMBER(INDIRECT("für_Einstufung!"&amp;AV$1&amp;$AL123)),INDIRECT("für_Einstufung!"&amp;AV$1&amp;$AL123)="n.b."),INDIRECT("für_Einstufung!"&amp;AV$1&amp;$AL123),MID(INDIRECT("für_Einstufung!"&amp;AV$1&amp;$AL123),2,20)*1)</f>
        <v>0</v>
      </c>
      <c r="Y123" s="331" t="str">
        <f ca="1">IF(N123="n.b.","n.b.",IF(N123*0.000001&lt;$G123,"&lt; Bgr.",N123*0.000001/$H123))</f>
        <v>&lt; Bgr.</v>
      </c>
      <c r="Z123" s="330"/>
      <c r="AA123" s="330" t="str">
        <f ca="1">IF(P123="n.b.","n.b.",IF(P123*0.000001&lt;$G123,"&lt; Bgr.",P123*0.000001/$H123))</f>
        <v>&lt; Bgr.</v>
      </c>
      <c r="AB123" s="330"/>
      <c r="AC123" s="330" t="str">
        <f ca="1">IF(R123="n.b.","n.b.",IF(R123*0.000001&lt;$G123,"&lt; Bgr.",R123*0.000001/$H123))</f>
        <v>&lt; Bgr.</v>
      </c>
      <c r="AD123" s="330"/>
      <c r="AE123" s="330" t="str">
        <f ca="1">IF(T123="n.b.","n.b.",IF(T123*0.000001&lt;$G123,"&lt; Bgr.",T123*0.000001/$H123))</f>
        <v>&lt; Bgr.</v>
      </c>
      <c r="AF123" s="330"/>
      <c r="AG123" s="330" t="str">
        <f ca="1">IF(V123="n.b.","n.b.",IF(V123*0.000001&lt;$G123,"&lt; Bgr.",V123*0.000001/$H123))</f>
        <v>&lt; Bgr.</v>
      </c>
      <c r="AH123" s="153"/>
      <c r="AI123" s="153" t="str">
        <f ca="1">IF(X123="n.b.","n.b.",IF(X123*0.000001&lt;$G123,"&lt; Bgr.",X123*0.000001/$H123))</f>
        <v>&lt; Bgr.</v>
      </c>
      <c r="AK123" s="268"/>
      <c r="AL123" s="273">
        <v>87</v>
      </c>
      <c r="AM123" s="274" t="str">
        <f ca="1">INDIRECT("für_Einstufung!ai$"&amp;AL123)</f>
        <v>Ni_Stoffgr. 3</v>
      </c>
      <c r="AN123" s="268"/>
      <c r="AO123" s="268"/>
      <c r="AP123" s="268"/>
      <c r="AQ123" s="268"/>
      <c r="AR123" s="268"/>
      <c r="AS123" s="268"/>
      <c r="AT123" s="268"/>
      <c r="AU123" s="268"/>
      <c r="AV123" s="268"/>
    </row>
    <row r="124" spans="1:48" ht="28.2" hidden="1" outlineLevel="1" thickBot="1" x14ac:dyDescent="0.3">
      <c r="A124" s="113" t="s">
        <v>30</v>
      </c>
      <c r="B124" s="112" t="s">
        <v>127</v>
      </c>
      <c r="C124" s="112" t="s">
        <v>30</v>
      </c>
      <c r="D124" s="111">
        <v>1E-3</v>
      </c>
      <c r="E124" s="110">
        <v>2.5000000000000001E-3</v>
      </c>
      <c r="F124" s="109">
        <v>1</v>
      </c>
      <c r="G124" s="108">
        <f>D124/F124</f>
        <v>1E-3</v>
      </c>
      <c r="H124" s="108">
        <f>G124*E124/D124</f>
        <v>2.5000000000000001E-3</v>
      </c>
      <c r="I124" s="107" t="s">
        <v>94</v>
      </c>
      <c r="J124" s="105">
        <f>ROUND(G124*1000000,-1)</f>
        <v>1000</v>
      </c>
      <c r="K124" s="105">
        <f>ROUND(H124*1000000,-1)</f>
        <v>2500</v>
      </c>
      <c r="L124" s="106">
        <f ca="1">INDIRECT("für_Einstufung!A"&amp;M124)</f>
        <v>0</v>
      </c>
      <c r="M124" s="105">
        <v>78</v>
      </c>
      <c r="N124" s="320">
        <f ca="1">IF(OR(ISNUMBER(INDIRECT("für_Einstufung!"&amp;AM$1&amp;$AL124)),INDIRECT("für_Einstufung!"&amp;AM$1&amp;$AL124)="n.b."),INDIRECT("für_Einstufung!"&amp;AM$1&amp;$AL124),MID(INDIRECT("für_Einstufung!"&amp;AM$1&amp;$AL124),2,20)*1)</f>
        <v>0</v>
      </c>
      <c r="O124" s="320" t="e">
        <f t="shared" ca="1" si="158"/>
        <v>#VALUE!</v>
      </c>
      <c r="P124" s="320">
        <f t="shared" ca="1" si="159"/>
        <v>0</v>
      </c>
      <c r="Q124" s="320" t="e">
        <f t="shared" ca="1" si="160"/>
        <v>#VALUE!</v>
      </c>
      <c r="R124" s="320">
        <f t="shared" ca="1" si="161"/>
        <v>0</v>
      </c>
      <c r="S124" s="320" t="e">
        <f t="shared" ca="1" si="162"/>
        <v>#VALUE!</v>
      </c>
      <c r="T124" s="320">
        <f t="shared" ca="1" si="163"/>
        <v>0</v>
      </c>
      <c r="U124" s="320" t="e">
        <f t="shared" ca="1" si="164"/>
        <v>#VALUE!</v>
      </c>
      <c r="V124" s="320">
        <f t="shared" ca="1" si="165"/>
        <v>0</v>
      </c>
      <c r="W124" s="151"/>
      <c r="X124" s="322">
        <f ca="1">IF(OR(ISNUMBER(INDIRECT("für_Einstufung!"&amp;AV$1&amp;$AL124)),INDIRECT("für_Einstufung!"&amp;AV$1&amp;$AL124)="n.b."),INDIRECT("für_Einstufung!"&amp;AV$1&amp;$AL124),MID(INDIRECT("für_Einstufung!"&amp;AV$1&amp;$AL124),2,20)*1)</f>
        <v>0</v>
      </c>
      <c r="Y124" s="331" t="str">
        <f ca="1">IF(N124="n.b.","n.b.",IF(N124*0.000001&lt;$G124,"&lt; Bgr.",N124*0.000001/$H124))</f>
        <v>&lt; Bgr.</v>
      </c>
      <c r="Z124" s="330"/>
      <c r="AA124" s="330" t="str">
        <f ca="1">IF(P124="n.b.","n.b.",IF(P124*0.000001&lt;$G124,"&lt; Bgr.",P124*0.000001/$H124))</f>
        <v>&lt; Bgr.</v>
      </c>
      <c r="AB124" s="330"/>
      <c r="AC124" s="330" t="str">
        <f ca="1">IF(R124="n.b.","n.b.",IF(R124*0.000001&lt;$G124,"&lt; Bgr.",R124*0.000001/$H124))</f>
        <v>&lt; Bgr.</v>
      </c>
      <c r="AD124" s="330"/>
      <c r="AE124" s="330" t="str">
        <f ca="1">IF(T124="n.b.","n.b.",IF(T124*0.000001&lt;$G124,"&lt; Bgr.",T124*0.000001/$H124))</f>
        <v>&lt; Bgr.</v>
      </c>
      <c r="AF124" s="330"/>
      <c r="AG124" s="330" t="str">
        <f ca="1">IF(V124="n.b.","n.b.",IF(V124*0.000001&lt;$G124,"&lt; Bgr.",V124*0.000001/$H124))</f>
        <v>&lt; Bgr.</v>
      </c>
      <c r="AH124" s="153"/>
      <c r="AI124" s="153" t="str">
        <f ca="1">IF(X124="n.b.","n.b.",IF(X124*0.000001&lt;$G124,"&lt; Bgr.",X124*0.000001/$H124))</f>
        <v>&lt; Bgr.</v>
      </c>
      <c r="AK124" s="268"/>
      <c r="AL124" s="273">
        <v>88</v>
      </c>
      <c r="AM124" s="274" t="str">
        <f ca="1">INDIRECT("für_Einstufung!ai$"&amp;AL124)</f>
        <v>Pb_Stoffgr. 3</v>
      </c>
      <c r="AN124" s="268"/>
      <c r="AO124" s="268"/>
      <c r="AP124" s="268"/>
      <c r="AQ124" s="268"/>
      <c r="AR124" s="268"/>
      <c r="AS124" s="268"/>
      <c r="AT124" s="268"/>
      <c r="AU124" s="268"/>
      <c r="AV124" s="268"/>
    </row>
    <row r="125" spans="1:48" ht="28.2" hidden="1" outlineLevel="1" thickBot="1" x14ac:dyDescent="0.3">
      <c r="A125" s="113" t="s">
        <v>29</v>
      </c>
      <c r="B125" s="112" t="s">
        <v>127</v>
      </c>
      <c r="C125" s="112" t="s">
        <v>126</v>
      </c>
      <c r="D125" s="111">
        <v>1E-3</v>
      </c>
      <c r="E125" s="110">
        <v>2.5000000000000001E-3</v>
      </c>
      <c r="F125" s="152">
        <v>2.4700000000000002</v>
      </c>
      <c r="G125" s="108">
        <f>D125/F125</f>
        <v>4.0485829959514168E-4</v>
      </c>
      <c r="H125" s="108">
        <f>G125*E125/D125</f>
        <v>1.0121457489878543E-3</v>
      </c>
      <c r="I125" s="107" t="s">
        <v>94</v>
      </c>
      <c r="J125" s="105">
        <f>ROUND(G125*1000000,0)</f>
        <v>405</v>
      </c>
      <c r="K125" s="105">
        <f>ROUND(H125*1000000,-1)</f>
        <v>1010</v>
      </c>
      <c r="L125" s="106">
        <f ca="1">INDIRECT("für_Einstufung!A"&amp;M125)</f>
        <v>0</v>
      </c>
      <c r="M125" s="105">
        <v>76</v>
      </c>
      <c r="N125" s="320">
        <f ca="1">IF(OR(ISNUMBER(INDIRECT("für_Einstufung!"&amp;AM$1&amp;$AL125)),INDIRECT("für_Einstufung!"&amp;AM$1&amp;$AL125)="n.b."),INDIRECT("für_Einstufung!"&amp;AM$1&amp;$AL125),MID(INDIRECT("für_Einstufung!"&amp;AM$1&amp;$AL125),2,20)*1)</f>
        <v>0</v>
      </c>
      <c r="O125" s="320" t="e">
        <f t="shared" ca="1" si="158"/>
        <v>#VALUE!</v>
      </c>
      <c r="P125" s="320">
        <f t="shared" ca="1" si="159"/>
        <v>0</v>
      </c>
      <c r="Q125" s="320" t="e">
        <f t="shared" ca="1" si="160"/>
        <v>#VALUE!</v>
      </c>
      <c r="R125" s="320">
        <f t="shared" ca="1" si="161"/>
        <v>0</v>
      </c>
      <c r="S125" s="320" t="e">
        <f t="shared" ca="1" si="162"/>
        <v>#VALUE!</v>
      </c>
      <c r="T125" s="320">
        <f t="shared" ca="1" si="163"/>
        <v>0</v>
      </c>
      <c r="U125" s="320" t="e">
        <f t="shared" ca="1" si="164"/>
        <v>#VALUE!</v>
      </c>
      <c r="V125" s="320">
        <f t="shared" ca="1" si="165"/>
        <v>0</v>
      </c>
      <c r="W125" s="151"/>
      <c r="X125" s="322">
        <f ca="1">IF(OR(ISNUMBER(INDIRECT("für_Einstufung!"&amp;AV$1&amp;$AL125)),INDIRECT("für_Einstufung!"&amp;AV$1&amp;$AL125)="n.b."),INDIRECT("für_Einstufung!"&amp;AV$1&amp;$AL125),MID(INDIRECT("für_Einstufung!"&amp;AV$1&amp;$AL125),2,20)*1)</f>
        <v>0</v>
      </c>
      <c r="Y125" s="331" t="str">
        <f ca="1">IF(N125="n.b.","n.b.",IF(N125*0.000001&lt;$G125,"&lt; Bgr.",N125*0.000001/$H125))</f>
        <v>&lt; Bgr.</v>
      </c>
      <c r="Z125" s="330"/>
      <c r="AA125" s="330" t="str">
        <f ca="1">IF(P125="n.b.","n.b.",IF(P125*0.000001&lt;$G125,"&lt; Bgr.",P125*0.000001/$H125))</f>
        <v>&lt; Bgr.</v>
      </c>
      <c r="AB125" s="330"/>
      <c r="AC125" s="330" t="str">
        <f ca="1">IF(R125="n.b.","n.b.",IF(R125*0.000001&lt;$G125,"&lt; Bgr.",R125*0.000001/$H125))</f>
        <v>&lt; Bgr.</v>
      </c>
      <c r="AD125" s="330"/>
      <c r="AE125" s="330" t="str">
        <f ca="1">IF(T125="n.b.","n.b.",IF(T125*0.000001&lt;$G125,"&lt; Bgr.",T125*0.000001/$H125))</f>
        <v>&lt; Bgr.</v>
      </c>
      <c r="AF125" s="330"/>
      <c r="AG125" s="330" t="str">
        <f ca="1">IF(V125="n.b.","n.b.",IF(V125*0.000001&lt;$G125,"&lt; Bgr.",V125*0.000001/$H125))</f>
        <v>&lt; Bgr.</v>
      </c>
      <c r="AH125" s="153"/>
      <c r="AI125" s="153" t="str">
        <f ca="1">IF(X125="n.b.","n.b.",IF(X125*0.000001&lt;$G125,"&lt; Bgr.",X125*0.000001/$H125))</f>
        <v>&lt; Bgr.</v>
      </c>
      <c r="AK125" s="268"/>
      <c r="AL125" s="273">
        <v>89</v>
      </c>
      <c r="AM125" s="274" t="str">
        <f ca="1">INDIRECT("für_Einstufung!ai$"&amp;AL125)</f>
        <v>Zn_Stoffgr. 3</v>
      </c>
      <c r="AN125" s="268"/>
      <c r="AO125" s="268"/>
      <c r="AP125" s="268"/>
      <c r="AQ125" s="268"/>
      <c r="AR125" s="268"/>
      <c r="AS125" s="268"/>
      <c r="AT125" s="268"/>
      <c r="AU125" s="268"/>
      <c r="AV125" s="268"/>
    </row>
    <row r="126" spans="1:48" s="98" customFormat="1" hidden="1" outlineLevel="1" thickBot="1" x14ac:dyDescent="0.35">
      <c r="A126" s="127" t="s">
        <v>125</v>
      </c>
      <c r="B126" s="125"/>
      <c r="G126" s="150"/>
      <c r="H126" s="150"/>
      <c r="L126" s="125"/>
      <c r="X126" s="326"/>
      <c r="Y126" s="335">
        <f ca="1">SUM(Y122:Y125)</f>
        <v>0</v>
      </c>
      <c r="Z126" s="336"/>
      <c r="AA126" s="336">
        <f ca="1">SUM(AA122:AA125)</f>
        <v>0</v>
      </c>
      <c r="AB126" s="336"/>
      <c r="AC126" s="336">
        <f ca="1">SUM(AC122:AC125)</f>
        <v>0</v>
      </c>
      <c r="AD126" s="336"/>
      <c r="AE126" s="336">
        <f ca="1">SUM(AE122:AE125)</f>
        <v>0</v>
      </c>
      <c r="AF126" s="336"/>
      <c r="AG126" s="336">
        <f ca="1">SUM(AG122:AG125)</f>
        <v>0</v>
      </c>
      <c r="AH126" s="99"/>
      <c r="AI126" s="99">
        <f ca="1">SUM(AI122:AI125)</f>
        <v>0</v>
      </c>
      <c r="AJ126" s="89"/>
      <c r="AK126" s="268"/>
      <c r="AL126" s="273"/>
      <c r="AM126" s="277"/>
      <c r="AN126" s="276"/>
      <c r="AO126" s="276"/>
      <c r="AP126" s="276"/>
      <c r="AQ126" s="276"/>
      <c r="AR126" s="276"/>
      <c r="AS126" s="276"/>
      <c r="AT126" s="276"/>
      <c r="AU126" s="276"/>
      <c r="AV126" s="276"/>
    </row>
    <row r="127" spans="1:48" s="96" customFormat="1" hidden="1" outlineLevel="1" thickBot="1" x14ac:dyDescent="0.35">
      <c r="A127" s="149" t="s">
        <v>124</v>
      </c>
      <c r="B127" s="147"/>
      <c r="G127" s="148"/>
      <c r="H127" s="148"/>
      <c r="L127" s="147"/>
      <c r="Y127" s="333">
        <f ca="1">SUM(Y126,Y120,Y114,Y103)</f>
        <v>0</v>
      </c>
      <c r="Z127" s="334"/>
      <c r="AA127" s="334">
        <f ca="1">SUM(AA126,AA120,AA114,AA103)</f>
        <v>0</v>
      </c>
      <c r="AB127" s="334"/>
      <c r="AC127" s="334">
        <f ca="1">SUM(AC126,AC120,AC114,AC103)</f>
        <v>0</v>
      </c>
      <c r="AD127" s="334"/>
      <c r="AE127" s="334">
        <f ca="1">SUM(AE126,AE120,AE114,AE103)</f>
        <v>0</v>
      </c>
      <c r="AF127" s="334"/>
      <c r="AG127" s="334">
        <f ca="1">SUM(AG126,AG120,AG114,AG103)</f>
        <v>0</v>
      </c>
      <c r="AH127" s="146"/>
      <c r="AI127" s="146">
        <f ca="1">SUM(AI126,AI120,AI114,AI103)</f>
        <v>0</v>
      </c>
      <c r="AJ127" s="89"/>
      <c r="AK127" s="278"/>
      <c r="AL127" s="273"/>
      <c r="AM127" s="279"/>
      <c r="AN127" s="278"/>
      <c r="AO127" s="278"/>
      <c r="AP127" s="278"/>
      <c r="AQ127" s="278"/>
      <c r="AR127" s="278"/>
      <c r="AS127" s="278"/>
      <c r="AT127" s="278"/>
      <c r="AU127" s="278"/>
      <c r="AV127" s="278"/>
    </row>
    <row r="128" spans="1:48" ht="13.8" collapsed="1" x14ac:dyDescent="0.3">
      <c r="A128" s="73"/>
      <c r="B128" s="73"/>
      <c r="I128" s="73"/>
      <c r="J128" s="73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K128" s="268"/>
      <c r="AL128" s="273"/>
      <c r="AM128" s="272"/>
      <c r="AN128" s="268"/>
      <c r="AO128" s="268"/>
      <c r="AP128" s="268"/>
      <c r="AQ128" s="268"/>
      <c r="AR128" s="268"/>
      <c r="AS128" s="268"/>
      <c r="AT128" s="268"/>
      <c r="AU128" s="268"/>
      <c r="AV128" s="268"/>
    </row>
    <row r="129" spans="1:48" ht="13.8" x14ac:dyDescent="0.3">
      <c r="A129" s="145" t="s">
        <v>331</v>
      </c>
      <c r="G129" s="144"/>
      <c r="H129" s="144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K129" s="268"/>
      <c r="AL129" s="273"/>
      <c r="AM129" s="272"/>
      <c r="AN129" s="268"/>
      <c r="AO129" s="268"/>
      <c r="AP129" s="268"/>
      <c r="AQ129" s="268"/>
      <c r="AR129" s="268"/>
      <c r="AS129" s="268"/>
      <c r="AT129" s="268"/>
      <c r="AU129" s="268"/>
      <c r="AV129" s="268"/>
    </row>
    <row r="130" spans="1:48" ht="4.6500000000000004" customHeight="1" x14ac:dyDescent="0.3">
      <c r="G130" s="144"/>
      <c r="H130" s="144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K130" s="268"/>
      <c r="AL130" s="273"/>
      <c r="AM130" s="272"/>
      <c r="AN130" s="268"/>
      <c r="AO130" s="268"/>
      <c r="AP130" s="268"/>
      <c r="AQ130" s="268"/>
      <c r="AR130" s="268"/>
      <c r="AS130" s="268"/>
      <c r="AT130" s="268"/>
      <c r="AU130" s="268"/>
      <c r="AV130" s="268"/>
    </row>
    <row r="131" spans="1:48" ht="84.15" hidden="1" customHeight="1" outlineLevel="1" thickBot="1" x14ac:dyDescent="0.3">
      <c r="A131" s="143" t="s">
        <v>123</v>
      </c>
      <c r="B131" s="140" t="s">
        <v>122</v>
      </c>
      <c r="C131" s="140" t="s">
        <v>121</v>
      </c>
      <c r="D131" s="140" t="s">
        <v>120</v>
      </c>
      <c r="E131" s="142" t="s">
        <v>119</v>
      </c>
      <c r="F131" s="355" t="s">
        <v>118</v>
      </c>
      <c r="G131" s="140" t="s">
        <v>116</v>
      </c>
      <c r="H131" s="140" t="s">
        <v>115</v>
      </c>
      <c r="I131" s="141" t="s">
        <v>117</v>
      </c>
      <c r="J131" s="140" t="s">
        <v>116</v>
      </c>
      <c r="K131" s="140" t="s">
        <v>115</v>
      </c>
      <c r="L131" s="139" t="s">
        <v>114</v>
      </c>
      <c r="M131" s="138" t="s">
        <v>113</v>
      </c>
      <c r="N131" s="238" t="s">
        <v>112</v>
      </c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337" t="s">
        <v>111</v>
      </c>
      <c r="Z131" s="338"/>
      <c r="AA131" s="338"/>
      <c r="AB131" s="338"/>
      <c r="AC131" s="338"/>
      <c r="AD131" s="338"/>
      <c r="AE131" s="338"/>
      <c r="AF131" s="338"/>
      <c r="AG131" s="338"/>
      <c r="AH131" s="239"/>
      <c r="AI131" s="239"/>
      <c r="AK131" s="268"/>
      <c r="AL131" s="273"/>
      <c r="AM131" s="272"/>
      <c r="AN131" s="268"/>
      <c r="AO131" s="268"/>
      <c r="AP131" s="268"/>
      <c r="AQ131" s="268"/>
      <c r="AR131" s="268"/>
      <c r="AS131" s="268"/>
      <c r="AT131" s="268"/>
      <c r="AU131" s="268"/>
      <c r="AV131" s="268"/>
    </row>
    <row r="132" spans="1:48" ht="27.6" hidden="1" outlineLevel="1" thickBot="1" x14ac:dyDescent="0.35">
      <c r="A132" s="136"/>
      <c r="B132" s="133"/>
      <c r="C132" s="134"/>
      <c r="D132" s="134" t="s">
        <v>66</v>
      </c>
      <c r="E132" s="134" t="s">
        <v>66</v>
      </c>
      <c r="F132" s="356"/>
      <c r="G132" s="134" t="s">
        <v>110</v>
      </c>
      <c r="H132" s="134" t="s">
        <v>110</v>
      </c>
      <c r="I132" s="135" t="s">
        <v>109</v>
      </c>
      <c r="J132" s="134" t="s">
        <v>108</v>
      </c>
      <c r="K132" s="134" t="s">
        <v>108</v>
      </c>
      <c r="L132" s="133"/>
      <c r="M132" s="132"/>
      <c r="N132" s="131" t="s">
        <v>107</v>
      </c>
      <c r="O132" s="130"/>
      <c r="P132" s="130" t="s">
        <v>106</v>
      </c>
      <c r="Q132" s="130"/>
      <c r="R132" s="130" t="s">
        <v>105</v>
      </c>
      <c r="S132" s="130"/>
      <c r="T132" s="130" t="s">
        <v>104</v>
      </c>
      <c r="U132" s="130"/>
      <c r="V132" s="130" t="s">
        <v>103</v>
      </c>
      <c r="W132" s="130"/>
      <c r="X132" s="321" t="s">
        <v>103</v>
      </c>
      <c r="Y132" s="327" t="s">
        <v>107</v>
      </c>
      <c r="Z132" s="129"/>
      <c r="AA132" s="129" t="s">
        <v>106</v>
      </c>
      <c r="AB132" s="129"/>
      <c r="AC132" s="129" t="s">
        <v>105</v>
      </c>
      <c r="AD132" s="129"/>
      <c r="AE132" s="129" t="s">
        <v>104</v>
      </c>
      <c r="AF132" s="129"/>
      <c r="AG132" s="129" t="s">
        <v>103</v>
      </c>
      <c r="AH132" s="129"/>
      <c r="AI132" s="129" t="s">
        <v>327</v>
      </c>
      <c r="AK132" s="268"/>
      <c r="AL132" s="280"/>
      <c r="AM132" s="272"/>
      <c r="AN132" s="268"/>
      <c r="AO132" s="268"/>
      <c r="AP132" s="268"/>
      <c r="AQ132" s="268"/>
      <c r="AR132" s="268"/>
      <c r="AS132" s="268"/>
      <c r="AT132" s="268"/>
      <c r="AU132" s="268"/>
      <c r="AV132" s="268"/>
    </row>
    <row r="133" spans="1:48" hidden="1" outlineLevel="1" thickBot="1" x14ac:dyDescent="0.35">
      <c r="A133" s="96" t="s">
        <v>102</v>
      </c>
      <c r="B133" s="73"/>
      <c r="I133" s="73"/>
      <c r="J133" s="73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K133" s="268"/>
      <c r="AL133" s="273"/>
      <c r="AM133" s="272"/>
      <c r="AN133" s="268"/>
      <c r="AO133" s="268"/>
      <c r="AP133" s="268"/>
      <c r="AQ133" s="268"/>
      <c r="AR133" s="268"/>
      <c r="AS133" s="268"/>
      <c r="AT133" s="268"/>
      <c r="AU133" s="268"/>
      <c r="AV133" s="268"/>
    </row>
    <row r="134" spans="1:48" hidden="1" outlineLevel="1" thickBot="1" x14ac:dyDescent="0.35">
      <c r="A134" s="113" t="s">
        <v>32</v>
      </c>
      <c r="B134" s="123"/>
      <c r="C134" s="123"/>
      <c r="D134" s="122"/>
      <c r="E134" s="121"/>
      <c r="F134" s="120"/>
      <c r="G134" s="121"/>
      <c r="H134" s="121"/>
      <c r="I134" s="118"/>
      <c r="J134" s="118"/>
      <c r="K134" s="118"/>
      <c r="M134" s="90"/>
      <c r="N134" s="318">
        <f ca="1">IF(OR(ISNUMBER(INDIRECT("für_Einstufung!"&amp;AM$1&amp;$AL134)),INDIRECT("für_Einstufung!"&amp;AM$1&amp;$AL134)="n.b."),INDIRECT("für_Einstufung!"&amp;AM$1&amp;$AL134),MID(INDIRECT("für_Einstufung!"&amp;AM$1&amp;$AL134),2,20)*1)</f>
        <v>0</v>
      </c>
      <c r="O134" s="319"/>
      <c r="P134" s="319">
        <f ca="1">IF(OR(ISNUMBER(INDIRECT("für_Einstufung!"&amp;AO$1&amp;$AL134)),INDIRECT("für_Einstufung!"&amp;AO$1&amp;$AL134)="n.b."),INDIRECT("für_Einstufung!"&amp;AO$1&amp;$AL134),MID(INDIRECT("für_Einstufung!"&amp;AO$1&amp;$AL134),2,20)*1)</f>
        <v>0</v>
      </c>
      <c r="Q134" s="319"/>
      <c r="R134" s="319">
        <f ca="1">IF(OR(ISNUMBER(INDIRECT("für_Einstufung!"&amp;AQ$1&amp;$AL134)),INDIRECT("für_Einstufung!"&amp;AQ$1&amp;$AL134)="n.b."),INDIRECT("für_Einstufung!"&amp;AQ$1&amp;$AL134),MID(INDIRECT("für_Einstufung!"&amp;AQ$1&amp;$AL134),2,20)*1)</f>
        <v>0</v>
      </c>
      <c r="S134" s="319"/>
      <c r="T134" s="319">
        <f ca="1">IF(OR(ISNUMBER(INDIRECT("für_Einstufung!"&amp;AS$1&amp;$AL134)),INDIRECT("für_Einstufung!"&amp;AS$1&amp;$AL134)="n.b."),INDIRECT("für_Einstufung!"&amp;AS$1&amp;$AL134),MID(INDIRECT("für_Einstufung!"&amp;AS$1&amp;$AL134),2,20)*1)</f>
        <v>0</v>
      </c>
      <c r="U134" s="319"/>
      <c r="V134" s="319">
        <f ca="1">IF(OR(ISNUMBER(INDIRECT("für_Einstufung!"&amp;AU$1&amp;$AL134)),INDIRECT("für_Einstufung!"&amp;AU$1&amp;$AL134)="n.b."),INDIRECT("für_Einstufung!"&amp;AU$1&amp;$AL134),MID(INDIRECT("für_Einstufung!"&amp;AU$1&amp;$AL134),2,20)*1)</f>
        <v>0</v>
      </c>
      <c r="W134" s="105"/>
      <c r="X134" s="132">
        <f ca="1">IF(OR(ISNUMBER(INDIRECT("für_Einstufung!"&amp;AV$1&amp;$AL134)),INDIRECT("für_Einstufung!"&amp;AV$1&amp;$AL134)="n.b."),INDIRECT("für_Einstufung!"&amp;AV$1&amp;$AL134),MID(INDIRECT("für_Einstufung!"&amp;AV$1&amp;$AL134),2,20)*1)</f>
        <v>0</v>
      </c>
      <c r="Y134" s="3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K134" s="268"/>
      <c r="AL134" s="273">
        <v>70</v>
      </c>
      <c r="AM134" s="274" t="str">
        <f ca="1">INDIRECT("für_Einstufung!ai$"&amp;AL134)</f>
        <v>Cu_min_ges</v>
      </c>
      <c r="AN134" s="268"/>
      <c r="AO134" s="268"/>
      <c r="AP134" s="268"/>
      <c r="AQ134" s="268"/>
      <c r="AR134" s="268"/>
      <c r="AS134" s="268"/>
      <c r="AT134" s="268"/>
      <c r="AU134" s="268"/>
      <c r="AV134" s="268"/>
    </row>
    <row r="135" spans="1:48" hidden="1" outlineLevel="1" thickBot="1" x14ac:dyDescent="0.35">
      <c r="A135" s="113" t="s">
        <v>29</v>
      </c>
      <c r="B135" s="123"/>
      <c r="C135" s="123"/>
      <c r="D135" s="122"/>
      <c r="E135" s="121"/>
      <c r="F135" s="120"/>
      <c r="G135" s="121"/>
      <c r="H135" s="121"/>
      <c r="I135" s="118"/>
      <c r="J135" s="118"/>
      <c r="K135" s="118"/>
      <c r="M135" s="90"/>
      <c r="N135" s="318">
        <f ca="1">IF(OR(ISNUMBER(INDIRECT("für_Einstufung!"&amp;AM$1&amp;$AL135)),INDIRECT("für_Einstufung!"&amp;AM$1&amp;$AL135)="n.b."),INDIRECT("für_Einstufung!"&amp;AM$1&amp;$AL135),MID(INDIRECT("für_Einstufung!"&amp;AM$1&amp;$AL135),2,20)*1)</f>
        <v>0</v>
      </c>
      <c r="O135" s="319"/>
      <c r="P135" s="319">
        <f ca="1">IF(OR(ISNUMBER(INDIRECT("für_Einstufung!"&amp;AO$1&amp;$AL135)),INDIRECT("für_Einstufung!"&amp;AO$1&amp;$AL135)="n.b."),INDIRECT("für_Einstufung!"&amp;AO$1&amp;$AL135),MID(INDIRECT("für_Einstufung!"&amp;AO$1&amp;$AL135),2,20)*1)</f>
        <v>0</v>
      </c>
      <c r="Q135" s="319"/>
      <c r="R135" s="319">
        <f ca="1">IF(OR(ISNUMBER(INDIRECT("für_Einstufung!"&amp;AQ$1&amp;$AL135)),INDIRECT("für_Einstufung!"&amp;AQ$1&amp;$AL135)="n.b."),INDIRECT("für_Einstufung!"&amp;AQ$1&amp;$AL135),MID(INDIRECT("für_Einstufung!"&amp;AQ$1&amp;$AL135),2,20)*1)</f>
        <v>0</v>
      </c>
      <c r="S135" s="319"/>
      <c r="T135" s="319">
        <f ca="1">IF(OR(ISNUMBER(INDIRECT("für_Einstufung!"&amp;AS$1&amp;$AL135)),INDIRECT("für_Einstufung!"&amp;AS$1&amp;$AL135)="n.b."),INDIRECT("für_Einstufung!"&amp;AS$1&amp;$AL135),MID(INDIRECT("für_Einstufung!"&amp;AS$1&amp;$AL135),2,20)*1)</f>
        <v>0</v>
      </c>
      <c r="U135" s="319"/>
      <c r="V135" s="319">
        <f ca="1">IF(OR(ISNUMBER(INDIRECT("für_Einstufung!"&amp;AU$1&amp;$AL135)),INDIRECT("für_Einstufung!"&amp;AU$1&amp;$AL135)="n.b."),INDIRECT("für_Einstufung!"&amp;AU$1&amp;$AL135),MID(INDIRECT("für_Einstufung!"&amp;AU$1&amp;$AL135),2,20)*1)</f>
        <v>0</v>
      </c>
      <c r="W135" s="105"/>
      <c r="X135" s="132">
        <f ca="1">IF(OR(ISNUMBER(INDIRECT("für_Einstufung!"&amp;AV$1&amp;$AL135)),INDIRECT("für_Einstufung!"&amp;AV$1&amp;$AL135)="n.b."),INDIRECT("für_Einstufung!"&amp;AV$1&amp;$AL135),MID(INDIRECT("für_Einstufung!"&amp;AV$1&amp;$AL135),2,20)*1)</f>
        <v>0</v>
      </c>
      <c r="Y135" s="3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K135" s="268"/>
      <c r="AL135" s="273">
        <v>71</v>
      </c>
      <c r="AM135" s="274" t="str">
        <f ca="1">INDIRECT("für_Einstufung!ai$"&amp;AL135)</f>
        <v>Ni_min_ges</v>
      </c>
      <c r="AN135" s="268"/>
      <c r="AO135" s="268"/>
      <c r="AP135" s="268"/>
      <c r="AQ135" s="268"/>
      <c r="AR135" s="268"/>
      <c r="AS135" s="268"/>
      <c r="AT135" s="268"/>
      <c r="AU135" s="268"/>
      <c r="AV135" s="268"/>
    </row>
    <row r="136" spans="1:48" hidden="1" outlineLevel="1" thickBot="1" x14ac:dyDescent="0.35">
      <c r="A136" s="113" t="s">
        <v>31</v>
      </c>
      <c r="B136" s="123"/>
      <c r="C136" s="123"/>
      <c r="D136" s="122"/>
      <c r="E136" s="121"/>
      <c r="F136" s="120"/>
      <c r="G136" s="121"/>
      <c r="H136" s="121"/>
      <c r="I136" s="118"/>
      <c r="J136" s="118"/>
      <c r="K136" s="118"/>
      <c r="M136" s="90"/>
      <c r="N136" s="318">
        <f ca="1">IF(OR(ISNUMBER(INDIRECT("für_Einstufung!"&amp;AM$1&amp;$AL136)),INDIRECT("für_Einstufung!"&amp;AM$1&amp;$AL136)="n.b."),INDIRECT("für_Einstufung!"&amp;AM$1&amp;$AL136),MID(INDIRECT("für_Einstufung!"&amp;AM$1&amp;$AL136),2,20)*1)</f>
        <v>0</v>
      </c>
      <c r="O136" s="319"/>
      <c r="P136" s="319">
        <f ca="1">IF(OR(ISNUMBER(INDIRECT("für_Einstufung!"&amp;AO$1&amp;$AL136)),INDIRECT("für_Einstufung!"&amp;AO$1&amp;$AL136)="n.b."),INDIRECT("für_Einstufung!"&amp;AO$1&amp;$AL136),MID(INDIRECT("für_Einstufung!"&amp;AO$1&amp;$AL136),2,20)*1)</f>
        <v>0</v>
      </c>
      <c r="Q136" s="319"/>
      <c r="R136" s="319">
        <f ca="1">IF(OR(ISNUMBER(INDIRECT("für_Einstufung!"&amp;AQ$1&amp;$AL136)),INDIRECT("für_Einstufung!"&amp;AQ$1&amp;$AL136)="n.b."),INDIRECT("für_Einstufung!"&amp;AQ$1&amp;$AL136),MID(INDIRECT("für_Einstufung!"&amp;AQ$1&amp;$AL136),2,20)*1)</f>
        <v>0</v>
      </c>
      <c r="S136" s="319"/>
      <c r="T136" s="319">
        <f ca="1">IF(OR(ISNUMBER(INDIRECT("für_Einstufung!"&amp;AS$1&amp;$AL136)),INDIRECT("für_Einstufung!"&amp;AS$1&amp;$AL136)="n.b."),INDIRECT("für_Einstufung!"&amp;AS$1&amp;$AL136),MID(INDIRECT("für_Einstufung!"&amp;AS$1&amp;$AL136),2,20)*1)</f>
        <v>0</v>
      </c>
      <c r="U136" s="319"/>
      <c r="V136" s="319">
        <f ca="1">IF(OR(ISNUMBER(INDIRECT("für_Einstufung!"&amp;AU$1&amp;$AL136)),INDIRECT("für_Einstufung!"&amp;AU$1&amp;$AL136)="n.b."),INDIRECT("für_Einstufung!"&amp;AU$1&amp;$AL136),MID(INDIRECT("für_Einstufung!"&amp;AU$1&amp;$AL136),2,20)*1)</f>
        <v>0</v>
      </c>
      <c r="W136" s="105"/>
      <c r="X136" s="132">
        <f ca="1">IF(OR(ISNUMBER(INDIRECT("für_Einstufung!"&amp;AV$1&amp;$AL136)),INDIRECT("für_Einstufung!"&amp;AV$1&amp;$AL136)="n.b."),INDIRECT("für_Einstufung!"&amp;AV$1&amp;$AL136),MID(INDIRECT("für_Einstufung!"&amp;AV$1&amp;$AL136),2,20)*1)</f>
        <v>0</v>
      </c>
      <c r="Y136" s="3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K136" s="268"/>
      <c r="AL136" s="273">
        <v>72</v>
      </c>
      <c r="AM136" s="274" t="str">
        <f ca="1">INDIRECT("für_Einstufung!ai$"&amp;AL136)</f>
        <v>Pb_min_ges</v>
      </c>
      <c r="AN136" s="268"/>
      <c r="AO136" s="268"/>
      <c r="AP136" s="268"/>
      <c r="AQ136" s="268"/>
      <c r="AR136" s="268"/>
      <c r="AS136" s="268"/>
      <c r="AT136" s="268"/>
      <c r="AU136" s="268"/>
      <c r="AV136" s="268"/>
    </row>
    <row r="137" spans="1:48" hidden="1" outlineLevel="1" thickBot="1" x14ac:dyDescent="0.35">
      <c r="A137" s="113" t="s">
        <v>30</v>
      </c>
      <c r="B137" s="123"/>
      <c r="C137" s="123"/>
      <c r="D137" s="122"/>
      <c r="E137" s="121"/>
      <c r="F137" s="120"/>
      <c r="G137" s="121"/>
      <c r="H137" s="121"/>
      <c r="I137" s="118"/>
      <c r="J137" s="118"/>
      <c r="K137" s="118"/>
      <c r="M137" s="90"/>
      <c r="N137" s="318">
        <f ca="1">IF(OR(ISNUMBER(INDIRECT("für_Einstufung!"&amp;AM$1&amp;$AL137)),INDIRECT("für_Einstufung!"&amp;AM$1&amp;$AL137)="n.b."),INDIRECT("für_Einstufung!"&amp;AM$1&amp;$AL137),MID(INDIRECT("für_Einstufung!"&amp;AM$1&amp;$AL137),2,20)*1)</f>
        <v>0</v>
      </c>
      <c r="O137" s="319"/>
      <c r="P137" s="319">
        <f ca="1">IF(OR(ISNUMBER(INDIRECT("für_Einstufung!"&amp;AO$1&amp;$AL137)),INDIRECT("für_Einstufung!"&amp;AO$1&amp;$AL137)="n.b."),INDIRECT("für_Einstufung!"&amp;AO$1&amp;$AL137),MID(INDIRECT("für_Einstufung!"&amp;AO$1&amp;$AL137),2,20)*1)</f>
        <v>0</v>
      </c>
      <c r="Q137" s="319"/>
      <c r="R137" s="319">
        <f ca="1">IF(OR(ISNUMBER(INDIRECT("für_Einstufung!"&amp;AQ$1&amp;$AL137)),INDIRECT("für_Einstufung!"&amp;AQ$1&amp;$AL137)="n.b."),INDIRECT("für_Einstufung!"&amp;AQ$1&amp;$AL137),MID(INDIRECT("für_Einstufung!"&amp;AQ$1&amp;$AL137),2,20)*1)</f>
        <v>0</v>
      </c>
      <c r="S137" s="319"/>
      <c r="T137" s="319">
        <f ca="1">IF(OR(ISNUMBER(INDIRECT("für_Einstufung!"&amp;AS$1&amp;$AL137)),INDIRECT("für_Einstufung!"&amp;AS$1&amp;$AL137)="n.b."),INDIRECT("für_Einstufung!"&amp;AS$1&amp;$AL137),MID(INDIRECT("für_Einstufung!"&amp;AS$1&amp;$AL137),2,20)*1)</f>
        <v>0</v>
      </c>
      <c r="U137" s="319"/>
      <c r="V137" s="319">
        <f ca="1">IF(OR(ISNUMBER(INDIRECT("für_Einstufung!"&amp;AU$1&amp;$AL137)),INDIRECT("für_Einstufung!"&amp;AU$1&amp;$AL137)="n.b."),INDIRECT("für_Einstufung!"&amp;AU$1&amp;$AL137),MID(INDIRECT("für_Einstufung!"&amp;AU$1&amp;$AL137),2,20)*1)</f>
        <v>0</v>
      </c>
      <c r="W137" s="105"/>
      <c r="X137" s="132">
        <f ca="1">IF(OR(ISNUMBER(INDIRECT("für_Einstufung!"&amp;AV$1&amp;$AL137)),INDIRECT("für_Einstufung!"&amp;AV$1&amp;$AL137)="n.b."),INDIRECT("für_Einstufung!"&amp;AV$1&amp;$AL137),MID(INDIRECT("für_Einstufung!"&amp;AV$1&amp;$AL137),2,20)*1)</f>
        <v>0</v>
      </c>
      <c r="Y137" s="3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K137" s="268"/>
      <c r="AL137" s="273">
        <v>73</v>
      </c>
      <c r="AM137" s="274" t="str">
        <f ca="1">INDIRECT("für_Einstufung!ai$"&amp;AL137)</f>
        <v>Zn_min_ges</v>
      </c>
      <c r="AN137" s="268"/>
      <c r="AO137" s="268"/>
      <c r="AP137" s="268"/>
      <c r="AQ137" s="268"/>
      <c r="AR137" s="268"/>
      <c r="AS137" s="268"/>
      <c r="AT137" s="268"/>
      <c r="AU137" s="268"/>
      <c r="AV137" s="268"/>
    </row>
    <row r="138" spans="1:48" hidden="1" outlineLevel="1" thickBot="1" x14ac:dyDescent="0.3">
      <c r="A138" s="124" t="s">
        <v>101</v>
      </c>
      <c r="B138" s="123"/>
      <c r="C138" s="123"/>
      <c r="D138" s="122"/>
      <c r="E138" s="121"/>
      <c r="F138" s="120"/>
      <c r="G138" s="121"/>
      <c r="H138" s="121"/>
      <c r="I138" s="118"/>
      <c r="J138" s="118"/>
      <c r="K138" s="118"/>
      <c r="L138" s="117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K138" s="268"/>
      <c r="AL138" s="273"/>
      <c r="AM138" s="272"/>
      <c r="AN138" s="268"/>
      <c r="AO138" s="268"/>
      <c r="AP138" s="268"/>
      <c r="AQ138" s="268"/>
      <c r="AR138" s="268"/>
      <c r="AS138" s="268"/>
      <c r="AT138" s="268"/>
      <c r="AU138" s="268"/>
      <c r="AV138" s="268"/>
    </row>
    <row r="139" spans="1:48" ht="28.2" hidden="1" outlineLevel="1" thickBot="1" x14ac:dyDescent="0.3">
      <c r="A139" s="113" t="s">
        <v>32</v>
      </c>
      <c r="B139" s="112" t="s">
        <v>100</v>
      </c>
      <c r="C139" s="123" t="str">
        <f>A139</f>
        <v>Cu</v>
      </c>
      <c r="D139" s="122"/>
      <c r="E139" s="121"/>
      <c r="F139" s="120"/>
      <c r="G139" s="121"/>
      <c r="H139" s="121"/>
      <c r="I139" s="118"/>
      <c r="J139" s="118"/>
      <c r="K139" s="118"/>
      <c r="L139" s="117"/>
      <c r="M139" s="116"/>
      <c r="N139" s="318">
        <f ca="1">IF(OR(ISNUMBER(INDIRECT("für_Einstufung!"&amp;AM$1&amp;$AL139)),INDIRECT("für_Einstufung!"&amp;AM$1&amp;$AL139)="n.b."),INDIRECT("für_Einstufung!"&amp;AM$1&amp;$AL139),MID(INDIRECT("für_Einstufung!"&amp;AM$1&amp;$AL139),2,20)*1)</f>
        <v>0</v>
      </c>
      <c r="O139" s="318" t="e">
        <f t="shared" ref="O139:O142" ca="1" si="166">IF(OR(ISNUMBER(INDIRECT("für_Einstufung!"&amp;AN$1&amp;$AL139)),INDIRECT("für_Einstufung!"&amp;AN$1&amp;$AL139)="n.b."),INDIRECT("für_Einstufung!"&amp;AN$1&amp;$AL139),MID(INDIRECT("für_Einstufung!"&amp;AN$1&amp;$AL139),2,20)*1)</f>
        <v>#VALUE!</v>
      </c>
      <c r="P139" s="318">
        <f t="shared" ref="P139:P142" ca="1" si="167">IF(OR(ISNUMBER(INDIRECT("für_Einstufung!"&amp;AO$1&amp;$AL139)),INDIRECT("für_Einstufung!"&amp;AO$1&amp;$AL139)="n.b."),INDIRECT("für_Einstufung!"&amp;AO$1&amp;$AL139),MID(INDIRECT("für_Einstufung!"&amp;AO$1&amp;$AL139),2,20)*1)</f>
        <v>0</v>
      </c>
      <c r="Q139" s="318" t="e">
        <f t="shared" ref="Q139:Q142" ca="1" si="168">IF(OR(ISNUMBER(INDIRECT("für_Einstufung!"&amp;AP$1&amp;$AL139)),INDIRECT("für_Einstufung!"&amp;AP$1&amp;$AL139)="n.b."),INDIRECT("für_Einstufung!"&amp;AP$1&amp;$AL139),MID(INDIRECT("für_Einstufung!"&amp;AP$1&amp;$AL139),2,20)*1)</f>
        <v>#VALUE!</v>
      </c>
      <c r="R139" s="318">
        <f t="shared" ref="R139:R142" ca="1" si="169">IF(OR(ISNUMBER(INDIRECT("für_Einstufung!"&amp;AQ$1&amp;$AL139)),INDIRECT("für_Einstufung!"&amp;AQ$1&amp;$AL139)="n.b."),INDIRECT("für_Einstufung!"&amp;AQ$1&amp;$AL139),MID(INDIRECT("für_Einstufung!"&amp;AQ$1&amp;$AL139),2,20)*1)</f>
        <v>0</v>
      </c>
      <c r="S139" s="318" t="e">
        <f t="shared" ref="S139:S142" ca="1" si="170">IF(OR(ISNUMBER(INDIRECT("für_Einstufung!"&amp;AR$1&amp;$AL139)),INDIRECT("für_Einstufung!"&amp;AR$1&amp;$AL139)="n.b."),INDIRECT("für_Einstufung!"&amp;AR$1&amp;$AL139),MID(INDIRECT("für_Einstufung!"&amp;AR$1&amp;$AL139),2,20)*1)</f>
        <v>#VALUE!</v>
      </c>
      <c r="T139" s="318">
        <f t="shared" ref="T139:T142" ca="1" si="171">IF(OR(ISNUMBER(INDIRECT("für_Einstufung!"&amp;AS$1&amp;$AL139)),INDIRECT("für_Einstufung!"&amp;AS$1&amp;$AL139)="n.b."),INDIRECT("für_Einstufung!"&amp;AS$1&amp;$AL139),MID(INDIRECT("für_Einstufung!"&amp;AS$1&amp;$AL139),2,20)*1)</f>
        <v>0</v>
      </c>
      <c r="U139" s="318" t="e">
        <f t="shared" ref="U139:U142" ca="1" si="172">IF(OR(ISNUMBER(INDIRECT("für_Einstufung!"&amp;AT$1&amp;$AL139)),INDIRECT("für_Einstufung!"&amp;AT$1&amp;$AL139)="n.b."),INDIRECT("für_Einstufung!"&amp;AT$1&amp;$AL139),MID(INDIRECT("für_Einstufung!"&amp;AT$1&amp;$AL139),2,20)*1)</f>
        <v>#VALUE!</v>
      </c>
      <c r="V139" s="318">
        <f t="shared" ref="V139:V142" ca="1" si="173">IF(OR(ISNUMBER(INDIRECT("für_Einstufung!"&amp;AU$1&amp;$AL139)),INDIRECT("für_Einstufung!"&amp;AU$1&amp;$AL139)="n.b."),INDIRECT("für_Einstufung!"&amp;AU$1&amp;$AL139),MID(INDIRECT("für_Einstufung!"&amp;AU$1&amp;$AL139),2,20)*1)</f>
        <v>0</v>
      </c>
      <c r="W139" s="104"/>
      <c r="X139" s="324">
        <f t="shared" ref="X139" ca="1" si="174">IFERROR(X134*0.7,"n.b.")</f>
        <v>0</v>
      </c>
      <c r="Y139" s="3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K139" s="268"/>
      <c r="AL139" s="273">
        <v>76</v>
      </c>
      <c r="AM139" s="274" t="str">
        <f ca="1">INDIRECT("für_Einstufung!ai$"&amp;AL139)</f>
        <v>Cu_Stoffgr. 1</v>
      </c>
      <c r="AN139" s="268"/>
      <c r="AO139" s="268"/>
      <c r="AP139" s="268"/>
      <c r="AQ139" s="268"/>
      <c r="AR139" s="268"/>
      <c r="AS139" s="268"/>
      <c r="AT139" s="268"/>
      <c r="AU139" s="268"/>
      <c r="AV139" s="268"/>
    </row>
    <row r="140" spans="1:48" ht="28.2" hidden="1" outlineLevel="1" thickBot="1" x14ac:dyDescent="0.3">
      <c r="A140" s="113" t="s">
        <v>31</v>
      </c>
      <c r="B140" s="112" t="s">
        <v>100</v>
      </c>
      <c r="C140" s="123" t="str">
        <f>A140</f>
        <v>Ni</v>
      </c>
      <c r="D140" s="122"/>
      <c r="E140" s="121"/>
      <c r="F140" s="120"/>
      <c r="G140" s="121"/>
      <c r="H140" s="121"/>
      <c r="I140" s="118"/>
      <c r="J140" s="118"/>
      <c r="K140" s="118"/>
      <c r="L140" s="117"/>
      <c r="M140" s="116"/>
      <c r="N140" s="318">
        <f ca="1">IF(OR(ISNUMBER(INDIRECT("für_Einstufung!"&amp;AM$1&amp;$AL140)),INDIRECT("für_Einstufung!"&amp;AM$1&amp;$AL140)="n.b."),INDIRECT("für_Einstufung!"&amp;AM$1&amp;$AL140),MID(INDIRECT("für_Einstufung!"&amp;AM$1&amp;$AL140),2,20)*1)</f>
        <v>0</v>
      </c>
      <c r="O140" s="318" t="e">
        <f t="shared" ca="1" si="166"/>
        <v>#VALUE!</v>
      </c>
      <c r="P140" s="318">
        <f t="shared" ca="1" si="167"/>
        <v>0</v>
      </c>
      <c r="Q140" s="318" t="e">
        <f t="shared" ca="1" si="168"/>
        <v>#VALUE!</v>
      </c>
      <c r="R140" s="318">
        <f t="shared" ca="1" si="169"/>
        <v>0</v>
      </c>
      <c r="S140" s="318" t="e">
        <f t="shared" ca="1" si="170"/>
        <v>#VALUE!</v>
      </c>
      <c r="T140" s="318">
        <f t="shared" ca="1" si="171"/>
        <v>0</v>
      </c>
      <c r="U140" s="318" t="e">
        <f t="shared" ca="1" si="172"/>
        <v>#VALUE!</v>
      </c>
      <c r="V140" s="318">
        <f t="shared" ca="1" si="173"/>
        <v>0</v>
      </c>
      <c r="W140" s="104"/>
      <c r="X140" s="324">
        <f t="shared" ref="X140" ca="1" si="175">IFERROR(X136*0.6,"n.b.")</f>
        <v>0</v>
      </c>
      <c r="Y140" s="3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K140" s="268"/>
      <c r="AL140" s="273">
        <v>77</v>
      </c>
      <c r="AM140" s="274" t="str">
        <f ca="1">INDIRECT("für_Einstufung!ai$"&amp;AL140)</f>
        <v>Ni_Stoffgr. 1</v>
      </c>
      <c r="AN140" s="268"/>
      <c r="AO140" s="268"/>
      <c r="AP140" s="268"/>
      <c r="AQ140" s="268"/>
      <c r="AR140" s="268"/>
      <c r="AS140" s="268"/>
      <c r="AT140" s="268"/>
      <c r="AU140" s="268"/>
      <c r="AV140" s="268"/>
    </row>
    <row r="141" spans="1:48" ht="28.2" hidden="1" outlineLevel="1" thickBot="1" x14ac:dyDescent="0.3">
      <c r="A141" s="113" t="s">
        <v>30</v>
      </c>
      <c r="B141" s="112" t="s">
        <v>100</v>
      </c>
      <c r="C141" s="123" t="str">
        <f>A141</f>
        <v>Pb</v>
      </c>
      <c r="D141" s="111">
        <v>1E-3</v>
      </c>
      <c r="E141" s="110">
        <v>2.5000000000000001E-3</v>
      </c>
      <c r="F141" s="109">
        <v>1</v>
      </c>
      <c r="G141" s="108">
        <f>D141/F141</f>
        <v>1E-3</v>
      </c>
      <c r="H141" s="108">
        <f>G141*E141/D141</f>
        <v>2.5000000000000001E-3</v>
      </c>
      <c r="I141" s="107" t="s">
        <v>94</v>
      </c>
      <c r="J141" s="105">
        <f>ROUND(G141*1000000,-1)</f>
        <v>1000</v>
      </c>
      <c r="K141" s="105">
        <f>ROUND(H141*1000000,-1)</f>
        <v>2500</v>
      </c>
      <c r="L141" s="106">
        <f ca="1">INDIRECT("für_Einstufung!A"&amp;M141)</f>
        <v>0</v>
      </c>
      <c r="M141" s="105">
        <v>68</v>
      </c>
      <c r="N141" s="318">
        <f ca="1">IF(OR(ISNUMBER(INDIRECT("für_Einstufung!"&amp;AM$1&amp;$AL141)),INDIRECT("für_Einstufung!"&amp;AM$1&amp;$AL141)="n.b."),INDIRECT("für_Einstufung!"&amp;AM$1&amp;$AL141),MID(INDIRECT("für_Einstufung!"&amp;AM$1&amp;$AL141),2,20)*1)</f>
        <v>0</v>
      </c>
      <c r="O141" s="318" t="e">
        <f t="shared" ca="1" si="166"/>
        <v>#VALUE!</v>
      </c>
      <c r="P141" s="318">
        <f t="shared" ca="1" si="167"/>
        <v>0</v>
      </c>
      <c r="Q141" s="318" t="e">
        <f t="shared" ca="1" si="168"/>
        <v>#VALUE!</v>
      </c>
      <c r="R141" s="318">
        <f t="shared" ca="1" si="169"/>
        <v>0</v>
      </c>
      <c r="S141" s="318" t="e">
        <f t="shared" ca="1" si="170"/>
        <v>#VALUE!</v>
      </c>
      <c r="T141" s="318">
        <f t="shared" ca="1" si="171"/>
        <v>0</v>
      </c>
      <c r="U141" s="318" t="e">
        <f t="shared" ca="1" si="172"/>
        <v>#VALUE!</v>
      </c>
      <c r="V141" s="318">
        <f t="shared" ca="1" si="173"/>
        <v>0</v>
      </c>
      <c r="W141" s="104"/>
      <c r="X141" s="324">
        <f t="shared" ref="X141" ca="1" si="176">IFERROR(X137*0.4,"n.b.")</f>
        <v>0</v>
      </c>
      <c r="Y141" s="331" t="str">
        <f ca="1">IF(N141="n.b.","n.b.",IF(N141*0.000001&lt;$G141,"&lt; Bgr.",N141*0.000001/$H141))</f>
        <v>&lt; Bgr.</v>
      </c>
      <c r="Z141" s="330"/>
      <c r="AA141" s="330" t="str">
        <f ca="1">IF(P141="n.b.","n.b.",IF(P141*0.000001&lt;$G141,"&lt; Bgr.",P141*0.000001/$H141))</f>
        <v>&lt; Bgr.</v>
      </c>
      <c r="AB141" s="330"/>
      <c r="AC141" s="330" t="str">
        <f ca="1">IF(R141="n.b.","n.b.",IF(R141*0.000001&lt;$G141,"&lt; Bgr.",R141*0.000001/$H141))</f>
        <v>&lt; Bgr.</v>
      </c>
      <c r="AD141" s="330"/>
      <c r="AE141" s="330" t="str">
        <f ca="1">IF(T141="n.b.","n.b.",IF(T141*0.000001&lt;$G141,"&lt; Bgr.",T141*0.000001/$H141))</f>
        <v>&lt; Bgr.</v>
      </c>
      <c r="AF141" s="330"/>
      <c r="AG141" s="330" t="str">
        <f ca="1">IF(V141="n.b.","n.b.",IF(V141*0.000001&lt;$G141,"&lt; Bgr.",V141*0.000001/$H141))</f>
        <v>&lt; Bgr.</v>
      </c>
      <c r="AH141" s="153"/>
      <c r="AI141" s="153" t="str">
        <f ca="1">IF(X141="n.b.","n.b.",IF(X141*0.000001&lt;$G141,"&lt; Bgr.",X141*0.000001/$H141))</f>
        <v>&lt; Bgr.</v>
      </c>
      <c r="AK141" s="268"/>
      <c r="AL141" s="273">
        <v>78</v>
      </c>
      <c r="AM141" s="274" t="str">
        <f ca="1">INDIRECT("für_Einstufung!ai$"&amp;AL141)</f>
        <v>Pb_Stoffgr. 1</v>
      </c>
      <c r="AN141" s="268"/>
      <c r="AO141" s="268"/>
      <c r="AP141" s="268"/>
      <c r="AQ141" s="268"/>
      <c r="AR141" s="268"/>
      <c r="AS141" s="268"/>
      <c r="AT141" s="268"/>
      <c r="AU141" s="268"/>
      <c r="AV141" s="268"/>
    </row>
    <row r="142" spans="1:48" ht="28.2" hidden="1" outlineLevel="1" thickBot="1" x14ac:dyDescent="0.3">
      <c r="A142" s="113" t="s">
        <v>29</v>
      </c>
      <c r="B142" s="112" t="s">
        <v>100</v>
      </c>
      <c r="C142" s="123" t="str">
        <f>A142</f>
        <v>Zn</v>
      </c>
      <c r="D142" s="122"/>
      <c r="E142" s="121"/>
      <c r="F142" s="120"/>
      <c r="G142" s="121"/>
      <c r="H142" s="121"/>
      <c r="I142" s="118"/>
      <c r="J142" s="118"/>
      <c r="K142" s="118"/>
      <c r="L142" s="117"/>
      <c r="M142" s="116"/>
      <c r="N142" s="318">
        <f ca="1">IF(OR(ISNUMBER(INDIRECT("für_Einstufung!"&amp;AM$1&amp;$AL142)),INDIRECT("für_Einstufung!"&amp;AM$1&amp;$AL142)="n.b."),INDIRECT("für_Einstufung!"&amp;AM$1&amp;$AL142),MID(INDIRECT("für_Einstufung!"&amp;AM$1&amp;$AL142),2,20)*1)</f>
        <v>0</v>
      </c>
      <c r="O142" s="318" t="e">
        <f t="shared" ca="1" si="166"/>
        <v>#VALUE!</v>
      </c>
      <c r="P142" s="318">
        <f t="shared" ca="1" si="167"/>
        <v>0</v>
      </c>
      <c r="Q142" s="318" t="e">
        <f t="shared" ca="1" si="168"/>
        <v>#VALUE!</v>
      </c>
      <c r="R142" s="318">
        <f t="shared" ca="1" si="169"/>
        <v>0</v>
      </c>
      <c r="S142" s="318" t="e">
        <f t="shared" ca="1" si="170"/>
        <v>#VALUE!</v>
      </c>
      <c r="T142" s="318">
        <f t="shared" ca="1" si="171"/>
        <v>0</v>
      </c>
      <c r="U142" s="318" t="e">
        <f t="shared" ca="1" si="172"/>
        <v>#VALUE!</v>
      </c>
      <c r="V142" s="318">
        <f t="shared" ca="1" si="173"/>
        <v>0</v>
      </c>
      <c r="W142" s="104"/>
      <c r="X142" s="324">
        <f t="shared" ref="X142" ca="1" si="177">IFERROR(X135*0.5,"n.b.")</f>
        <v>0</v>
      </c>
      <c r="Y142" s="3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K142" s="268"/>
      <c r="AL142" s="273">
        <v>79</v>
      </c>
      <c r="AM142" s="274" t="str">
        <f ca="1">INDIRECT("für_Einstufung!ai$"&amp;AL142)</f>
        <v>Zn_Stoffgr. 1</v>
      </c>
      <c r="AN142" s="268"/>
      <c r="AO142" s="268"/>
      <c r="AP142" s="268"/>
      <c r="AQ142" s="268"/>
      <c r="AR142" s="268"/>
      <c r="AS142" s="268"/>
      <c r="AT142" s="268"/>
      <c r="AU142" s="268"/>
      <c r="AV142" s="268"/>
    </row>
    <row r="143" spans="1:48" s="98" customFormat="1" hidden="1" outlineLevel="1" thickBot="1" x14ac:dyDescent="0.35">
      <c r="A143" s="127" t="s">
        <v>99</v>
      </c>
      <c r="B143" s="125"/>
      <c r="G143" s="126"/>
      <c r="H143" s="126"/>
      <c r="L143" s="125"/>
      <c r="X143" s="325"/>
      <c r="Y143" s="335">
        <f ca="1">SUM(Y141:Y141)</f>
        <v>0</v>
      </c>
      <c r="Z143" s="336"/>
      <c r="AA143" s="336">
        <f ca="1">SUM(AA141:AA141)</f>
        <v>0</v>
      </c>
      <c r="AB143" s="336"/>
      <c r="AC143" s="336">
        <f ca="1">SUM(AC141:AC141)</f>
        <v>0</v>
      </c>
      <c r="AD143" s="336"/>
      <c r="AE143" s="336">
        <f ca="1">SUM(AE141:AE141)</f>
        <v>0</v>
      </c>
      <c r="AF143" s="336"/>
      <c r="AG143" s="336">
        <f ca="1">SUM(AG141:AG141)</f>
        <v>0</v>
      </c>
      <c r="AH143" s="99"/>
      <c r="AI143" s="99">
        <f ca="1">SUM(AI141:AI141)</f>
        <v>0</v>
      </c>
      <c r="AJ143" s="89"/>
      <c r="AK143" s="268"/>
      <c r="AL143" s="273"/>
      <c r="AM143" s="274"/>
      <c r="AN143" s="276"/>
      <c r="AO143" s="276"/>
      <c r="AP143" s="276"/>
      <c r="AQ143" s="276"/>
      <c r="AR143" s="276"/>
      <c r="AS143" s="276"/>
      <c r="AT143" s="276"/>
      <c r="AU143" s="276"/>
      <c r="AV143" s="276"/>
    </row>
    <row r="144" spans="1:48" hidden="1" outlineLevel="1" thickBot="1" x14ac:dyDescent="0.3">
      <c r="A144" s="124" t="s">
        <v>332</v>
      </c>
      <c r="B144" s="123"/>
      <c r="C144" s="123"/>
      <c r="D144" s="122"/>
      <c r="E144" s="121"/>
      <c r="F144" s="120"/>
      <c r="G144" s="119"/>
      <c r="H144" s="119"/>
      <c r="I144" s="118"/>
      <c r="J144" s="118"/>
      <c r="K144" s="118"/>
      <c r="L144" s="117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K144" s="268"/>
      <c r="AL144" s="273"/>
      <c r="AM144" s="274"/>
      <c r="AN144" s="268"/>
      <c r="AO144" s="268"/>
      <c r="AP144" s="268"/>
      <c r="AQ144" s="268"/>
      <c r="AR144" s="268"/>
      <c r="AS144" s="268"/>
      <c r="AT144" s="268"/>
      <c r="AU144" s="268"/>
      <c r="AV144" s="268"/>
    </row>
    <row r="145" spans="1:48" ht="28.2" hidden="1" outlineLevel="1" thickBot="1" x14ac:dyDescent="0.3">
      <c r="A145" s="113" t="s">
        <v>32</v>
      </c>
      <c r="B145" s="112" t="s">
        <v>96</v>
      </c>
      <c r="C145" s="112" t="s">
        <v>98</v>
      </c>
      <c r="D145" s="111">
        <v>1E-3</v>
      </c>
      <c r="E145" s="110">
        <v>2.5000000000000001E-3</v>
      </c>
      <c r="F145" s="109">
        <v>1.754</v>
      </c>
      <c r="G145" s="108">
        <f>D145/F145</f>
        <v>5.7012542759407071E-4</v>
      </c>
      <c r="H145" s="108">
        <f>G145*E145/D145</f>
        <v>1.4253135689851768E-3</v>
      </c>
      <c r="I145" s="107" t="s">
        <v>94</v>
      </c>
      <c r="J145" s="105">
        <f>ROUND(G145*1000000,0)</f>
        <v>570</v>
      </c>
      <c r="K145" s="105">
        <f>ROUND(H145*1000000,-1)</f>
        <v>1430</v>
      </c>
      <c r="L145" s="106">
        <f ca="1">INDIRECT("für_Einstufung!A"&amp;M145)</f>
        <v>0</v>
      </c>
      <c r="M145" s="105">
        <v>70</v>
      </c>
      <c r="N145" s="318">
        <f ca="1">IFERROR(N134-N139,"n.b.")</f>
        <v>0</v>
      </c>
      <c r="O145" s="318" t="str">
        <f t="shared" ref="O145:V145" ca="1" si="178">IFERROR(O134-O139,"n.b.")</f>
        <v>n.b.</v>
      </c>
      <c r="P145" s="318">
        <f t="shared" ca="1" si="178"/>
        <v>0</v>
      </c>
      <c r="Q145" s="318" t="str">
        <f t="shared" ca="1" si="178"/>
        <v>n.b.</v>
      </c>
      <c r="R145" s="318">
        <f t="shared" ca="1" si="178"/>
        <v>0</v>
      </c>
      <c r="S145" s="318" t="str">
        <f t="shared" ca="1" si="178"/>
        <v>n.b.</v>
      </c>
      <c r="T145" s="318">
        <f t="shared" ca="1" si="178"/>
        <v>0</v>
      </c>
      <c r="U145" s="318" t="str">
        <f t="shared" ca="1" si="178"/>
        <v>n.b.</v>
      </c>
      <c r="V145" s="318">
        <f t="shared" ca="1" si="178"/>
        <v>0</v>
      </c>
      <c r="W145" s="104"/>
      <c r="X145" s="324">
        <f t="shared" ref="X145" ca="1" si="179">IFERROR(X134-X139,"n.b.")</f>
        <v>0</v>
      </c>
      <c r="Y145" s="331" t="str">
        <f ca="1">IF(N145="n.b.","n.b.",IF(N145*0.000001&lt;$G145,"&lt; Bgr.",N145*0.000001/$H145))</f>
        <v>&lt; Bgr.</v>
      </c>
      <c r="Z145" s="330"/>
      <c r="AA145" s="330" t="str">
        <f ca="1">IF(P145="n.b.","n.b.",IF(P145*0.000001&lt;$G145,"&lt; Bgr.",P145*0.000001/$H145))</f>
        <v>&lt; Bgr.</v>
      </c>
      <c r="AB145" s="330"/>
      <c r="AC145" s="330" t="str">
        <f ca="1">IF(R145="n.b.","n.b.",IF(R145*0.000001&lt;$G145,"&lt; Bgr.",R145*0.000001/$H145))</f>
        <v>&lt; Bgr.</v>
      </c>
      <c r="AD145" s="330"/>
      <c r="AE145" s="330" t="str">
        <f ca="1">IF(T145="n.b.","n.b.",IF(T145*0.000001&lt;$G145,"&lt; Bgr.",T145*0.000001/$H145))</f>
        <v>&lt; Bgr.</v>
      </c>
      <c r="AF145" s="330"/>
      <c r="AG145" s="330" t="str">
        <f ca="1">IF(V145="n.b.","n.b.",IF(V145*0.000001&lt;$G145,"&lt; Bgr.",V145*0.000001/$H145))</f>
        <v>&lt; Bgr.</v>
      </c>
      <c r="AH145" s="153"/>
      <c r="AI145" s="153" t="str">
        <f ca="1">IF(X145="n.b.","n.b.",IF(X145*0.000001&lt;$G145,"&lt; Bgr.",X145*0.000001/$H145))</f>
        <v>&lt; Bgr.</v>
      </c>
      <c r="AK145" s="268"/>
      <c r="AL145" s="273"/>
      <c r="AM145" s="274"/>
      <c r="AN145" s="268"/>
      <c r="AO145" s="268"/>
      <c r="AP145" s="268"/>
      <c r="AQ145" s="268"/>
      <c r="AR145" s="268"/>
      <c r="AS145" s="268"/>
      <c r="AT145" s="268"/>
      <c r="AU145" s="268"/>
      <c r="AV145" s="268"/>
    </row>
    <row r="146" spans="1:48" ht="28.2" hidden="1" outlineLevel="1" thickBot="1" x14ac:dyDescent="0.3">
      <c r="A146" s="113" t="s">
        <v>31</v>
      </c>
      <c r="B146" s="112" t="s">
        <v>96</v>
      </c>
      <c r="C146" s="112" t="s">
        <v>97</v>
      </c>
      <c r="D146" s="111">
        <v>1E-3</v>
      </c>
      <c r="E146" s="110">
        <v>2.5000000000000001E-3</v>
      </c>
      <c r="F146" s="109">
        <v>2.0219999999999998</v>
      </c>
      <c r="G146" s="108">
        <f>D146/F146</f>
        <v>4.9455984174085073E-4</v>
      </c>
      <c r="H146" s="108">
        <f>G146*E146/D146</f>
        <v>1.2363996043521267E-3</v>
      </c>
      <c r="I146" s="107" t="s">
        <v>94</v>
      </c>
      <c r="J146" s="105">
        <f>ROUND(G146*1000000,0)</f>
        <v>495</v>
      </c>
      <c r="K146" s="105">
        <f>ROUND(H146*1000000,-1)</f>
        <v>1240</v>
      </c>
      <c r="L146" s="106">
        <f ca="1">INDIRECT("für_Einstufung!A"&amp;M146)</f>
        <v>0</v>
      </c>
      <c r="M146" s="105">
        <v>72</v>
      </c>
      <c r="N146" s="318">
        <f t="shared" ref="N146:V148" ca="1" si="180">IFERROR(N135-N140,"n.b.")</f>
        <v>0</v>
      </c>
      <c r="O146" s="318" t="str">
        <f t="shared" ca="1" si="180"/>
        <v>n.b.</v>
      </c>
      <c r="P146" s="318">
        <f t="shared" ca="1" si="180"/>
        <v>0</v>
      </c>
      <c r="Q146" s="318" t="str">
        <f t="shared" ca="1" si="180"/>
        <v>n.b.</v>
      </c>
      <c r="R146" s="318">
        <f t="shared" ca="1" si="180"/>
        <v>0</v>
      </c>
      <c r="S146" s="318" t="str">
        <f t="shared" ca="1" si="180"/>
        <v>n.b.</v>
      </c>
      <c r="T146" s="318">
        <f t="shared" ca="1" si="180"/>
        <v>0</v>
      </c>
      <c r="U146" s="318" t="str">
        <f t="shared" ca="1" si="180"/>
        <v>n.b.</v>
      </c>
      <c r="V146" s="318">
        <f t="shared" ca="1" si="180"/>
        <v>0</v>
      </c>
      <c r="W146" s="104"/>
      <c r="X146" s="324">
        <f t="shared" ref="X146" ca="1" si="181">IFERROR(X136-X140,"n.b.")</f>
        <v>0</v>
      </c>
      <c r="Y146" s="331" t="str">
        <f ca="1">IF(N146="n.b.","n.b.",IF(N146*0.000001&lt;$G146,"&lt; Bgr.",N146*0.000001/$H146))</f>
        <v>&lt; Bgr.</v>
      </c>
      <c r="Z146" s="330"/>
      <c r="AA146" s="330" t="str">
        <f ca="1">IF(P146="n.b.","n.b.",IF(P146*0.000001&lt;$G146,"&lt; Bgr.",P146*0.000001/$H146))</f>
        <v>&lt; Bgr.</v>
      </c>
      <c r="AB146" s="330"/>
      <c r="AC146" s="330" t="str">
        <f ca="1">IF(R146="n.b.","n.b.",IF(R146*0.000001&lt;$G146,"&lt; Bgr.",R146*0.000001/$H146))</f>
        <v>&lt; Bgr.</v>
      </c>
      <c r="AD146" s="330"/>
      <c r="AE146" s="330" t="str">
        <f ca="1">IF(T146="n.b.","n.b.",IF(T146*0.000001&lt;$G146,"&lt; Bgr.",T146*0.000001/$H146))</f>
        <v>&lt; Bgr.</v>
      </c>
      <c r="AF146" s="330"/>
      <c r="AG146" s="330" t="str">
        <f ca="1">IF(V146="n.b.","n.b.",IF(V146*0.000001&lt;$G146,"&lt; Bgr.",V146*0.000001/$H146))</f>
        <v>&lt; Bgr.</v>
      </c>
      <c r="AH146" s="153"/>
      <c r="AI146" s="153" t="str">
        <f ca="1">IF(X146="n.b.","n.b.",IF(X146*0.000001&lt;$G146,"&lt; Bgr.",X146*0.000001/$H146))</f>
        <v>&lt; Bgr.</v>
      </c>
      <c r="AK146" s="268"/>
      <c r="AL146" s="273"/>
      <c r="AM146" s="274"/>
      <c r="AN146" s="268"/>
      <c r="AO146" s="268"/>
      <c r="AP146" s="268"/>
      <c r="AQ146" s="268"/>
      <c r="AR146" s="268"/>
      <c r="AS146" s="268"/>
      <c r="AT146" s="268"/>
      <c r="AU146" s="268"/>
      <c r="AV146" s="268"/>
    </row>
    <row r="147" spans="1:48" ht="28.2" hidden="1" outlineLevel="1" thickBot="1" x14ac:dyDescent="0.3">
      <c r="A147" s="113" t="s">
        <v>30</v>
      </c>
      <c r="B147" s="112" t="s">
        <v>96</v>
      </c>
      <c r="C147" s="112" t="s">
        <v>30</v>
      </c>
      <c r="D147" s="111">
        <v>1E-3</v>
      </c>
      <c r="E147" s="110">
        <v>2.5000000000000001E-3</v>
      </c>
      <c r="F147" s="109">
        <v>1</v>
      </c>
      <c r="G147" s="108">
        <f>D147/F147</f>
        <v>1E-3</v>
      </c>
      <c r="H147" s="108">
        <f>G147*E147/D147</f>
        <v>2.5000000000000001E-3</v>
      </c>
      <c r="I147" s="107" t="s">
        <v>94</v>
      </c>
      <c r="J147" s="105">
        <f>ROUND(G147*1000000,-1)</f>
        <v>1000</v>
      </c>
      <c r="K147" s="105">
        <f>ROUND(H147*1000000,-1)</f>
        <v>2500</v>
      </c>
      <c r="L147" s="106">
        <f ca="1">INDIRECT("für_Einstufung!A"&amp;M147)</f>
        <v>0</v>
      </c>
      <c r="M147" s="105">
        <v>73</v>
      </c>
      <c r="N147" s="318">
        <f t="shared" ca="1" si="180"/>
        <v>0</v>
      </c>
      <c r="O147" s="318" t="str">
        <f t="shared" ca="1" si="180"/>
        <v>n.b.</v>
      </c>
      <c r="P147" s="318">
        <f t="shared" ca="1" si="180"/>
        <v>0</v>
      </c>
      <c r="Q147" s="318" t="str">
        <f t="shared" ca="1" si="180"/>
        <v>n.b.</v>
      </c>
      <c r="R147" s="318">
        <f t="shared" ca="1" si="180"/>
        <v>0</v>
      </c>
      <c r="S147" s="318" t="str">
        <f t="shared" ca="1" si="180"/>
        <v>n.b.</v>
      </c>
      <c r="T147" s="318">
        <f t="shared" ca="1" si="180"/>
        <v>0</v>
      </c>
      <c r="U147" s="318" t="str">
        <f t="shared" ca="1" si="180"/>
        <v>n.b.</v>
      </c>
      <c r="V147" s="318">
        <f t="shared" ca="1" si="180"/>
        <v>0</v>
      </c>
      <c r="W147" s="104"/>
      <c r="X147" s="324">
        <f t="shared" ref="X147" ca="1" si="182">IFERROR(X137-X141,"n.b.")</f>
        <v>0</v>
      </c>
      <c r="Y147" s="331" t="str">
        <f ca="1">IF(N147="n.b.","n.b.",IF(N147*0.000001&lt;$G147,"&lt; Bgr.",N147*0.000001/$H147))</f>
        <v>&lt; Bgr.</v>
      </c>
      <c r="Z147" s="330"/>
      <c r="AA147" s="330" t="str">
        <f ca="1">IF(P147="n.b.","n.b.",IF(P147*0.000001&lt;$G147,"&lt; Bgr.",P147*0.000001/$H147))</f>
        <v>&lt; Bgr.</v>
      </c>
      <c r="AB147" s="330"/>
      <c r="AC147" s="330" t="str">
        <f ca="1">IF(R147="n.b.","n.b.",IF(R147*0.000001&lt;$G147,"&lt; Bgr.",R147*0.000001/$H147))</f>
        <v>&lt; Bgr.</v>
      </c>
      <c r="AD147" s="330"/>
      <c r="AE147" s="330" t="str">
        <f ca="1">IF(T147="n.b.","n.b.",IF(T147*0.000001&lt;$G147,"&lt; Bgr.",T147*0.000001/$H147))</f>
        <v>&lt; Bgr.</v>
      </c>
      <c r="AF147" s="330"/>
      <c r="AG147" s="330" t="str">
        <f ca="1">IF(V147="n.b.","n.b.",IF(V147*0.000001&lt;$G147,"&lt; Bgr.",V147*0.000001/$H147))</f>
        <v>&lt; Bgr.</v>
      </c>
      <c r="AH147" s="153"/>
      <c r="AI147" s="153" t="str">
        <f ca="1">IF(X147="n.b.","n.b.",IF(X147*0.000001&lt;$G147,"&lt; Bgr.",X147*0.000001/$H147))</f>
        <v>&lt; Bgr.</v>
      </c>
      <c r="AK147" s="268"/>
      <c r="AL147" s="273"/>
      <c r="AM147" s="274"/>
      <c r="AN147" s="268"/>
      <c r="AO147" s="268"/>
      <c r="AP147" s="268"/>
      <c r="AQ147" s="268"/>
      <c r="AR147" s="268"/>
      <c r="AS147" s="268"/>
      <c r="AT147" s="268"/>
      <c r="AU147" s="268"/>
      <c r="AV147" s="268"/>
    </row>
    <row r="148" spans="1:48" ht="28.2" hidden="1" outlineLevel="1" thickBot="1" x14ac:dyDescent="0.3">
      <c r="A148" s="113" t="s">
        <v>29</v>
      </c>
      <c r="B148" s="112" t="s">
        <v>96</v>
      </c>
      <c r="C148" s="112" t="s">
        <v>95</v>
      </c>
      <c r="D148" s="111">
        <v>1E-3</v>
      </c>
      <c r="E148" s="110">
        <v>2.5000000000000001E-3</v>
      </c>
      <c r="F148" s="109">
        <v>1.2450000000000001</v>
      </c>
      <c r="G148" s="108">
        <f>D148/F148</f>
        <v>8.0321285140562242E-4</v>
      </c>
      <c r="H148" s="108">
        <f>G148*E148/D148</f>
        <v>2.008032128514056E-3</v>
      </c>
      <c r="I148" s="107" t="s">
        <v>94</v>
      </c>
      <c r="J148" s="105">
        <f>ROUND(G148*1000000,0)</f>
        <v>803</v>
      </c>
      <c r="K148" s="105">
        <f>ROUND(H148*1000000,-1)</f>
        <v>2010</v>
      </c>
      <c r="L148" s="106">
        <f ca="1">INDIRECT("für_Einstufung!A"&amp;M148)</f>
        <v>0</v>
      </c>
      <c r="M148" s="105">
        <v>71</v>
      </c>
      <c r="N148" s="318">
        <f t="shared" ca="1" si="180"/>
        <v>0</v>
      </c>
      <c r="O148" s="318" t="str">
        <f t="shared" ca="1" si="180"/>
        <v>n.b.</v>
      </c>
      <c r="P148" s="318">
        <f t="shared" ca="1" si="180"/>
        <v>0</v>
      </c>
      <c r="Q148" s="318" t="str">
        <f t="shared" ca="1" si="180"/>
        <v>n.b.</v>
      </c>
      <c r="R148" s="318">
        <f t="shared" ca="1" si="180"/>
        <v>0</v>
      </c>
      <c r="S148" s="318" t="str">
        <f t="shared" ca="1" si="180"/>
        <v>n.b.</v>
      </c>
      <c r="T148" s="318">
        <f t="shared" ca="1" si="180"/>
        <v>0</v>
      </c>
      <c r="U148" s="318" t="str">
        <f t="shared" ca="1" si="180"/>
        <v>n.b.</v>
      </c>
      <c r="V148" s="318">
        <f t="shared" ca="1" si="180"/>
        <v>0</v>
      </c>
      <c r="W148" s="104"/>
      <c r="X148" s="324">
        <f t="shared" ref="X148" ca="1" si="183">IFERROR(X135-X142,"n.b.")</f>
        <v>0</v>
      </c>
      <c r="Y148" s="331" t="str">
        <f ca="1">IF(N148="n.b.","n.b.",IF(N148*0.000001&lt;$G148,"&lt; Bgr.",N148*0.000001/$H148))</f>
        <v>&lt; Bgr.</v>
      </c>
      <c r="Z148" s="330"/>
      <c r="AA148" s="330" t="str">
        <f ca="1">IF(P148="n.b.","n.b.",IF(P148*0.000001&lt;$G148,"&lt; Bgr.",P148*0.000001/$H148))</f>
        <v>&lt; Bgr.</v>
      </c>
      <c r="AB148" s="330"/>
      <c r="AC148" s="330" t="str">
        <f ca="1">IF(R148="n.b.","n.b.",IF(R148*0.000001&lt;$G148,"&lt; Bgr.",R148*0.000001/$H148))</f>
        <v>&lt; Bgr.</v>
      </c>
      <c r="AD148" s="330"/>
      <c r="AE148" s="330" t="str">
        <f ca="1">IF(T148="n.b.","n.b.",IF(T148*0.000001&lt;$G148,"&lt; Bgr.",T148*0.000001/$H148))</f>
        <v>&lt; Bgr.</v>
      </c>
      <c r="AF148" s="330"/>
      <c r="AG148" s="330" t="str">
        <f ca="1">IF(V148="n.b.","n.b.",IF(V148*0.000001&lt;$G148,"&lt; Bgr.",V148*0.000001/$H148))</f>
        <v>&lt; Bgr.</v>
      </c>
      <c r="AH148" s="153"/>
      <c r="AI148" s="153" t="str">
        <f ca="1">IF(X148="n.b.","n.b.",IF(X148*0.000001&lt;$G148,"&lt; Bgr.",X148*0.000001/$H148))</f>
        <v>&lt; Bgr.</v>
      </c>
      <c r="AK148" s="268"/>
      <c r="AL148" s="273"/>
      <c r="AM148" s="274"/>
      <c r="AN148" s="268"/>
      <c r="AO148" s="268"/>
      <c r="AP148" s="268"/>
      <c r="AQ148" s="268"/>
      <c r="AR148" s="268"/>
      <c r="AS148" s="268"/>
      <c r="AT148" s="268"/>
      <c r="AU148" s="268"/>
      <c r="AV148" s="268"/>
    </row>
    <row r="149" spans="1:48" s="98" customFormat="1" hidden="1" outlineLevel="1" thickBot="1" x14ac:dyDescent="0.35">
      <c r="A149" s="103" t="s">
        <v>93</v>
      </c>
      <c r="B149" s="101"/>
      <c r="C149" s="100"/>
      <c r="D149" s="100"/>
      <c r="E149" s="100"/>
      <c r="F149" s="100"/>
      <c r="G149" s="102"/>
      <c r="H149" s="102"/>
      <c r="I149" s="100"/>
      <c r="J149" s="100"/>
      <c r="K149" s="100"/>
      <c r="L149" s="101"/>
      <c r="M149" s="100"/>
      <c r="N149" s="100"/>
      <c r="O149" s="100"/>
      <c r="P149" s="100"/>
      <c r="Q149" s="100"/>
      <c r="R149" s="100"/>
      <c r="S149" s="100"/>
      <c r="T149" s="100"/>
      <c r="V149" s="100"/>
      <c r="X149" s="325"/>
      <c r="Y149" s="335">
        <f ca="1">SUM(Y145:Y148)</f>
        <v>0</v>
      </c>
      <c r="Z149" s="336"/>
      <c r="AA149" s="336">
        <f ca="1">SUM(AA145:AA148)</f>
        <v>0</v>
      </c>
      <c r="AB149" s="336"/>
      <c r="AC149" s="336">
        <f ca="1">SUM(AC145:AC148)</f>
        <v>0</v>
      </c>
      <c r="AD149" s="336"/>
      <c r="AE149" s="336">
        <f ca="1">SUM(AE145:AE148)</f>
        <v>0</v>
      </c>
      <c r="AF149" s="336"/>
      <c r="AG149" s="336">
        <f ca="1">SUM(AG145:AG148)</f>
        <v>0</v>
      </c>
      <c r="AH149" s="99"/>
      <c r="AI149" s="99">
        <f ca="1">SUM(AI145:AI148)</f>
        <v>0</v>
      </c>
      <c r="AJ149" s="89"/>
      <c r="AK149" s="268"/>
      <c r="AL149" s="273"/>
      <c r="AM149" s="274"/>
      <c r="AN149" s="276"/>
      <c r="AO149" s="276"/>
      <c r="AP149" s="276"/>
      <c r="AQ149" s="276"/>
      <c r="AR149" s="276"/>
      <c r="AS149" s="276"/>
      <c r="AT149" s="276"/>
      <c r="AU149" s="276"/>
      <c r="AV149" s="276"/>
    </row>
    <row r="150" spans="1:48" s="96" customFormat="1" hidden="1" outlineLevel="1" thickBot="1" x14ac:dyDescent="0.35">
      <c r="A150" s="149" t="s">
        <v>124</v>
      </c>
      <c r="B150" s="147"/>
      <c r="G150" s="148"/>
      <c r="H150" s="148"/>
      <c r="L150" s="147"/>
      <c r="Y150" s="333">
        <f ca="1">SUM(Y149,Y143)</f>
        <v>0</v>
      </c>
      <c r="Z150" s="334">
        <f t="shared" ref="Z150:AI150" si="184">SUM(Z149,Z143)</f>
        <v>0</v>
      </c>
      <c r="AA150" s="334">
        <f t="shared" ca="1" si="184"/>
        <v>0</v>
      </c>
      <c r="AB150" s="334">
        <f t="shared" si="184"/>
        <v>0</v>
      </c>
      <c r="AC150" s="334">
        <f t="shared" ca="1" si="184"/>
        <v>0</v>
      </c>
      <c r="AD150" s="334">
        <f t="shared" si="184"/>
        <v>0</v>
      </c>
      <c r="AE150" s="334">
        <f t="shared" ca="1" si="184"/>
        <v>0</v>
      </c>
      <c r="AF150" s="334">
        <f t="shared" si="184"/>
        <v>0</v>
      </c>
      <c r="AG150" s="334">
        <f t="shared" ca="1" si="184"/>
        <v>0</v>
      </c>
      <c r="AH150" s="146">
        <f t="shared" si="184"/>
        <v>0</v>
      </c>
      <c r="AI150" s="146">
        <f t="shared" ca="1" si="184"/>
        <v>0</v>
      </c>
      <c r="AJ150" s="89"/>
      <c r="AK150" s="278"/>
      <c r="AL150" s="273"/>
      <c r="AM150" s="279"/>
      <c r="AN150" s="278"/>
      <c r="AO150" s="278"/>
      <c r="AP150" s="278"/>
      <c r="AQ150" s="278"/>
      <c r="AR150" s="278"/>
      <c r="AS150" s="278"/>
      <c r="AT150" s="278"/>
      <c r="AU150" s="278"/>
      <c r="AV150" s="278"/>
    </row>
    <row r="151" spans="1:48" ht="13.8" collapsed="1" x14ac:dyDescent="0.3">
      <c r="A151" s="73"/>
      <c r="B151" s="73"/>
      <c r="I151" s="73"/>
      <c r="J151" s="73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M151" s="97"/>
    </row>
    <row r="152" spans="1:48" ht="13.8" x14ac:dyDescent="0.3">
      <c r="A152" s="73"/>
      <c r="B152" s="73"/>
      <c r="I152" s="73"/>
      <c r="J152" s="73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M152" s="73"/>
    </row>
    <row r="153" spans="1:48" ht="13.8" x14ac:dyDescent="0.3">
      <c r="A153" s="73"/>
      <c r="B153" s="73"/>
      <c r="I153" s="73"/>
      <c r="J153" s="73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M153" s="73"/>
    </row>
    <row r="154" spans="1:48" ht="13.8" x14ac:dyDescent="0.3">
      <c r="A154" s="73"/>
      <c r="B154" s="73"/>
      <c r="I154" s="73"/>
      <c r="J154" s="73"/>
      <c r="M154" s="90"/>
      <c r="N154" s="73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M154" s="73"/>
    </row>
    <row r="155" spans="1:48" ht="13.8" x14ac:dyDescent="0.3">
      <c r="A155" s="73"/>
      <c r="B155" s="73"/>
      <c r="I155" s="73"/>
      <c r="J155" s="73"/>
      <c r="M155" s="90"/>
      <c r="N155" s="73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L155" s="73"/>
      <c r="AM155" s="73"/>
    </row>
    <row r="156" spans="1:48" ht="13.8" x14ac:dyDescent="0.3">
      <c r="A156" s="73"/>
      <c r="B156" s="73"/>
      <c r="I156" s="73"/>
      <c r="J156" s="73"/>
      <c r="M156" s="90"/>
      <c r="N156" s="73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L156" s="73"/>
      <c r="AM156" s="73"/>
    </row>
    <row r="157" spans="1:48" ht="13.8" x14ac:dyDescent="0.3">
      <c r="A157" s="73"/>
      <c r="B157" s="73"/>
      <c r="I157" s="73"/>
      <c r="J157" s="73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L157" s="73"/>
      <c r="AM157" s="73"/>
    </row>
    <row r="158" spans="1:48" ht="13.8" x14ac:dyDescent="0.3">
      <c r="A158" s="73"/>
      <c r="B158" s="73"/>
      <c r="I158" s="73"/>
      <c r="J158" s="73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L158" s="73"/>
      <c r="AM158" s="73"/>
    </row>
    <row r="159" spans="1:48" ht="13.8" x14ac:dyDescent="0.3">
      <c r="A159" s="73"/>
      <c r="B159" s="73"/>
      <c r="I159" s="73"/>
      <c r="J159" s="73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L159" s="73"/>
      <c r="AM159" s="73"/>
    </row>
    <row r="160" spans="1:48" ht="13.8" x14ac:dyDescent="0.3">
      <c r="A160" s="73"/>
      <c r="B160" s="73"/>
      <c r="I160" s="73"/>
      <c r="J160" s="73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L160" s="73"/>
      <c r="AM160" s="73"/>
    </row>
    <row r="161" spans="1:39" ht="13.8" x14ac:dyDescent="0.3">
      <c r="A161" s="73"/>
      <c r="B161" s="73"/>
      <c r="I161" s="73"/>
      <c r="J161" s="73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L161" s="73"/>
      <c r="AM161" s="73"/>
    </row>
    <row r="162" spans="1:39" ht="13.8" x14ac:dyDescent="0.3">
      <c r="A162" s="73"/>
      <c r="B162" s="73"/>
      <c r="I162" s="73"/>
      <c r="J162" s="73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L162" s="73"/>
      <c r="AM162" s="73"/>
    </row>
    <row r="163" spans="1:39" ht="13.8" x14ac:dyDescent="0.3">
      <c r="A163" s="73"/>
      <c r="B163" s="73"/>
      <c r="I163" s="73"/>
      <c r="J163" s="73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L163" s="73"/>
      <c r="AM163" s="73"/>
    </row>
    <row r="164" spans="1:39" ht="13.8" x14ac:dyDescent="0.3">
      <c r="A164" s="73"/>
      <c r="B164" s="73"/>
      <c r="I164" s="73"/>
      <c r="J164" s="73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L164" s="73"/>
      <c r="AM164" s="73"/>
    </row>
    <row r="165" spans="1:39" ht="13.8" x14ac:dyDescent="0.3">
      <c r="A165" s="73"/>
      <c r="B165" s="73"/>
      <c r="I165" s="73"/>
      <c r="J165" s="73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L165" s="73"/>
      <c r="AM165" s="73"/>
    </row>
    <row r="166" spans="1:39" ht="13.8" x14ac:dyDescent="0.3">
      <c r="A166" s="73"/>
      <c r="B166" s="73"/>
      <c r="I166" s="73"/>
      <c r="J166" s="73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L166" s="73"/>
      <c r="AM166" s="73"/>
    </row>
    <row r="167" spans="1:39" ht="13.8" x14ac:dyDescent="0.3">
      <c r="A167" s="73"/>
      <c r="B167" s="73"/>
      <c r="I167" s="73"/>
      <c r="J167" s="73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L167" s="73"/>
      <c r="AM167" s="73"/>
    </row>
    <row r="168" spans="1:39" ht="13.8" x14ac:dyDescent="0.3">
      <c r="A168" s="96"/>
      <c r="B168" s="73"/>
      <c r="I168" s="73"/>
      <c r="J168" s="73"/>
      <c r="M168" s="90"/>
      <c r="N168" s="73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L168" s="73"/>
      <c r="AM168" s="73"/>
    </row>
    <row r="169" spans="1:39" ht="13.8" hidden="1" outlineLevel="1" x14ac:dyDescent="0.3">
      <c r="A169" s="73"/>
      <c r="B169" s="73"/>
      <c r="I169" s="73"/>
      <c r="J169" s="73"/>
      <c r="M169" s="90"/>
      <c r="N169" s="73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L169" s="73"/>
      <c r="AM169" s="73"/>
    </row>
    <row r="170" spans="1:39" ht="13.8" hidden="1" outlineLevel="1" x14ac:dyDescent="0.3">
      <c r="A170" s="73"/>
      <c r="B170" s="73"/>
      <c r="I170" s="73"/>
      <c r="J170" s="73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L170" s="73"/>
      <c r="AM170" s="73"/>
    </row>
    <row r="171" spans="1:39" ht="13.8" hidden="1" outlineLevel="1" x14ac:dyDescent="0.3">
      <c r="A171" s="73"/>
      <c r="B171" s="73"/>
      <c r="I171" s="73"/>
      <c r="J171" s="73"/>
      <c r="M171" s="90"/>
      <c r="N171" s="95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L171" s="73"/>
      <c r="AM171" s="73"/>
    </row>
    <row r="172" spans="1:39" ht="13.8" hidden="1" outlineLevel="1" x14ac:dyDescent="0.3">
      <c r="A172" s="73"/>
      <c r="B172" s="73"/>
      <c r="I172" s="73"/>
      <c r="J172" s="73"/>
      <c r="M172" s="90"/>
      <c r="N172" s="95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L172" s="73"/>
      <c r="AM172" s="73"/>
    </row>
    <row r="173" spans="1:39" ht="13.8" hidden="1" outlineLevel="1" x14ac:dyDescent="0.3">
      <c r="A173" s="73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</row>
    <row r="174" spans="1:39" ht="13.8" hidden="1" outlineLevel="1" x14ac:dyDescent="0.3">
      <c r="A174" s="73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</row>
    <row r="175" spans="1:39" ht="13.8" hidden="1" outlineLevel="1" x14ac:dyDescent="0.3">
      <c r="A175" s="73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</row>
    <row r="176" spans="1:39" ht="13.8" hidden="1" outlineLevel="1" x14ac:dyDescent="0.3">
      <c r="A176" s="73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</row>
    <row r="177" spans="1:35" ht="13.8" hidden="1" outlineLevel="1" x14ac:dyDescent="0.3">
      <c r="A177" s="73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</row>
    <row r="178" spans="1:35" ht="13.8" hidden="1" outlineLevel="1" x14ac:dyDescent="0.3">
      <c r="A178" s="73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</row>
    <row r="179" spans="1:35" ht="13.8" hidden="1" outlineLevel="1" x14ac:dyDescent="0.3">
      <c r="A179" s="73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</row>
    <row r="180" spans="1:35" ht="13.8" collapsed="1" x14ac:dyDescent="0.3">
      <c r="A180" s="73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</row>
    <row r="181" spans="1:35" ht="13.8" x14ac:dyDescent="0.3">
      <c r="A181" s="73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</row>
    <row r="182" spans="1:35" thickBot="1" x14ac:dyDescent="0.35">
      <c r="M182" s="94"/>
      <c r="N182" s="90"/>
      <c r="O182" s="90"/>
      <c r="P182" s="90"/>
      <c r="Q182" s="93"/>
      <c r="R182" s="90"/>
      <c r="S182" s="90"/>
      <c r="T182" s="90"/>
      <c r="U182" s="90"/>
      <c r="V182" s="90"/>
      <c r="W182" s="90"/>
      <c r="X182" s="90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</row>
    <row r="183" spans="1:35" thickBot="1" x14ac:dyDescent="0.35">
      <c r="M183" s="92"/>
      <c r="N183" s="90"/>
      <c r="O183" s="90"/>
      <c r="P183" s="90"/>
      <c r="Q183" s="91"/>
      <c r="R183" s="90"/>
      <c r="S183" s="90"/>
      <c r="T183" s="90"/>
      <c r="U183" s="90"/>
      <c r="V183" s="90"/>
      <c r="W183" s="90"/>
      <c r="X183" s="90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</row>
    <row r="184" spans="1:35" thickBot="1" x14ac:dyDescent="0.35">
      <c r="M184" s="92"/>
      <c r="N184" s="90"/>
      <c r="O184" s="90"/>
      <c r="P184" s="90"/>
      <c r="Q184" s="91"/>
      <c r="R184" s="90"/>
      <c r="S184" s="90"/>
      <c r="T184" s="90"/>
      <c r="U184" s="90"/>
      <c r="V184" s="90"/>
      <c r="W184" s="90"/>
      <c r="X184" s="90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</row>
    <row r="185" spans="1:35" thickBot="1" x14ac:dyDescent="0.35">
      <c r="M185" s="92"/>
      <c r="N185" s="90"/>
      <c r="O185" s="90"/>
      <c r="P185" s="90"/>
      <c r="Q185" s="91"/>
      <c r="R185" s="90"/>
      <c r="S185" s="90"/>
      <c r="T185" s="90"/>
      <c r="U185" s="90"/>
      <c r="V185" s="90"/>
      <c r="W185" s="90"/>
      <c r="X185" s="90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</row>
    <row r="186" spans="1:35" thickBot="1" x14ac:dyDescent="0.35">
      <c r="M186" s="92"/>
      <c r="N186" s="90"/>
      <c r="O186" s="90"/>
      <c r="P186" s="90"/>
      <c r="Q186" s="91"/>
      <c r="R186" s="90"/>
      <c r="S186" s="90"/>
      <c r="T186" s="90"/>
      <c r="U186" s="90"/>
      <c r="V186" s="90"/>
      <c r="W186" s="90"/>
      <c r="X186" s="90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</row>
    <row r="187" spans="1:35" thickBot="1" x14ac:dyDescent="0.35">
      <c r="M187" s="92"/>
      <c r="N187" s="90"/>
      <c r="O187" s="90"/>
      <c r="P187" s="90"/>
      <c r="Q187" s="91"/>
      <c r="R187" s="90"/>
      <c r="S187" s="90"/>
      <c r="T187" s="90"/>
      <c r="U187" s="90"/>
      <c r="V187" s="90"/>
      <c r="W187" s="90"/>
      <c r="X187" s="90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</row>
    <row r="188" spans="1:35" thickBot="1" x14ac:dyDescent="0.35">
      <c r="M188" s="92"/>
      <c r="N188" s="90"/>
      <c r="O188" s="90"/>
      <c r="P188" s="90"/>
      <c r="Q188" s="91"/>
      <c r="R188" s="90"/>
      <c r="S188" s="90"/>
      <c r="T188" s="90"/>
      <c r="U188" s="90"/>
      <c r="V188" s="90"/>
      <c r="W188" s="90"/>
      <c r="X188" s="90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</row>
    <row r="189" spans="1:35" thickBot="1" x14ac:dyDescent="0.35">
      <c r="M189" s="92"/>
      <c r="N189" s="90"/>
      <c r="O189" s="90"/>
      <c r="P189" s="90"/>
      <c r="Q189" s="91"/>
      <c r="R189" s="90"/>
      <c r="S189" s="90"/>
      <c r="T189" s="90"/>
      <c r="U189" s="90"/>
      <c r="V189" s="90"/>
      <c r="W189" s="90"/>
      <c r="X189" s="90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</row>
    <row r="190" spans="1:35" thickBot="1" x14ac:dyDescent="0.35">
      <c r="M190" s="92"/>
      <c r="N190" s="90"/>
      <c r="O190" s="90"/>
      <c r="P190" s="90"/>
      <c r="Q190" s="91"/>
      <c r="R190" s="90"/>
      <c r="S190" s="90"/>
      <c r="T190" s="90"/>
      <c r="U190" s="90"/>
      <c r="V190" s="90"/>
      <c r="W190" s="90"/>
      <c r="X190" s="90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</row>
    <row r="191" spans="1:35" thickBot="1" x14ac:dyDescent="0.35">
      <c r="M191" s="92"/>
      <c r="N191" s="90"/>
      <c r="O191" s="90"/>
      <c r="P191" s="90"/>
      <c r="Q191" s="91"/>
      <c r="R191" s="90"/>
      <c r="S191" s="90"/>
      <c r="T191" s="90"/>
      <c r="U191" s="90"/>
      <c r="V191" s="90"/>
      <c r="W191" s="90"/>
      <c r="X191" s="90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</row>
    <row r="192" spans="1:35" thickBot="1" x14ac:dyDescent="0.35">
      <c r="M192" s="92"/>
      <c r="N192" s="90"/>
      <c r="O192" s="90"/>
      <c r="P192" s="90"/>
      <c r="Q192" s="91"/>
      <c r="R192" s="90"/>
      <c r="S192" s="90"/>
      <c r="T192" s="90"/>
      <c r="U192" s="90"/>
      <c r="V192" s="90"/>
      <c r="W192" s="90"/>
      <c r="X192" s="90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</row>
    <row r="193" spans="13:35" thickBot="1" x14ac:dyDescent="0.35">
      <c r="M193" s="92"/>
      <c r="N193" s="90"/>
      <c r="O193" s="90"/>
      <c r="P193" s="90"/>
      <c r="Q193" s="91"/>
      <c r="R193" s="90"/>
      <c r="S193" s="90"/>
      <c r="T193" s="90"/>
      <c r="U193" s="90"/>
      <c r="V193" s="90"/>
      <c r="W193" s="90"/>
      <c r="X193" s="90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</row>
    <row r="194" spans="13:35" thickBot="1" x14ac:dyDescent="0.35">
      <c r="M194" s="92"/>
      <c r="N194" s="90"/>
      <c r="O194" s="90"/>
      <c r="P194" s="90"/>
      <c r="Q194" s="91"/>
      <c r="R194" s="90"/>
      <c r="S194" s="90"/>
      <c r="T194" s="90"/>
      <c r="U194" s="90"/>
      <c r="V194" s="90"/>
      <c r="W194" s="90"/>
      <c r="X194" s="90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</row>
    <row r="195" spans="13:35" thickBot="1" x14ac:dyDescent="0.35">
      <c r="M195" s="92"/>
      <c r="N195" s="90"/>
      <c r="O195" s="90"/>
      <c r="P195" s="90"/>
      <c r="Q195" s="91"/>
      <c r="R195" s="90"/>
      <c r="S195" s="90"/>
      <c r="T195" s="90"/>
      <c r="U195" s="90"/>
      <c r="V195" s="90"/>
      <c r="W195" s="90"/>
      <c r="X195" s="90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</row>
    <row r="196" spans="13:35" thickBot="1" x14ac:dyDescent="0.35">
      <c r="M196" s="92"/>
      <c r="N196" s="90"/>
      <c r="O196" s="90"/>
      <c r="P196" s="90"/>
      <c r="Q196" s="91"/>
      <c r="R196" s="90"/>
      <c r="S196" s="90"/>
      <c r="T196" s="90"/>
      <c r="U196" s="90"/>
      <c r="V196" s="90"/>
      <c r="W196" s="90"/>
      <c r="X196" s="90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</row>
    <row r="197" spans="13:35" thickBot="1" x14ac:dyDescent="0.35">
      <c r="M197" s="92"/>
      <c r="N197" s="90"/>
      <c r="O197" s="90"/>
      <c r="P197" s="90"/>
      <c r="Q197" s="91"/>
      <c r="R197" s="90"/>
      <c r="S197" s="90"/>
      <c r="T197" s="90"/>
      <c r="U197" s="90"/>
      <c r="V197" s="90"/>
      <c r="W197" s="90"/>
      <c r="X197" s="90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</row>
    <row r="198" spans="13:35" thickBot="1" x14ac:dyDescent="0.35">
      <c r="M198" s="92"/>
      <c r="N198" s="90"/>
      <c r="O198" s="90"/>
      <c r="P198" s="90"/>
      <c r="Q198" s="91"/>
      <c r="R198" s="90"/>
      <c r="S198" s="90"/>
      <c r="T198" s="90"/>
      <c r="U198" s="90"/>
      <c r="V198" s="90"/>
      <c r="W198" s="90"/>
      <c r="X198" s="90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</row>
    <row r="199" spans="13:35" thickBot="1" x14ac:dyDescent="0.35">
      <c r="M199" s="92"/>
      <c r="N199" s="90"/>
      <c r="O199" s="90"/>
      <c r="P199" s="90"/>
      <c r="Q199" s="91"/>
      <c r="R199" s="90"/>
      <c r="S199" s="90"/>
      <c r="T199" s="90"/>
      <c r="U199" s="90"/>
      <c r="V199" s="90"/>
      <c r="W199" s="90"/>
      <c r="X199" s="90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</row>
    <row r="200" spans="13:35" thickBot="1" x14ac:dyDescent="0.35">
      <c r="M200" s="92"/>
      <c r="N200" s="90"/>
      <c r="O200" s="90"/>
      <c r="P200" s="90"/>
      <c r="Q200" s="91"/>
      <c r="R200" s="90"/>
      <c r="S200" s="90"/>
      <c r="T200" s="90"/>
      <c r="U200" s="90"/>
      <c r="V200" s="90"/>
      <c r="W200" s="90"/>
      <c r="X200" s="90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</row>
    <row r="201" spans="13:35" thickBot="1" x14ac:dyDescent="0.35">
      <c r="M201" s="92"/>
      <c r="N201" s="90"/>
      <c r="O201" s="90"/>
      <c r="P201" s="90"/>
      <c r="Q201" s="91"/>
      <c r="R201" s="90"/>
      <c r="S201" s="90"/>
      <c r="T201" s="90"/>
      <c r="U201" s="90"/>
      <c r="V201" s="90"/>
      <c r="W201" s="90"/>
      <c r="X201" s="90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</row>
    <row r="202" spans="13:35" thickBot="1" x14ac:dyDescent="0.35">
      <c r="M202" s="92"/>
      <c r="N202" s="90"/>
      <c r="O202" s="90"/>
      <c r="P202" s="90"/>
      <c r="Q202" s="91"/>
      <c r="R202" s="90"/>
      <c r="S202" s="90"/>
      <c r="T202" s="90"/>
      <c r="U202" s="90"/>
      <c r="V202" s="90"/>
      <c r="W202" s="90"/>
      <c r="X202" s="90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</row>
    <row r="203" spans="13:35" thickBot="1" x14ac:dyDescent="0.35">
      <c r="M203" s="92"/>
      <c r="N203" s="90"/>
      <c r="O203" s="90"/>
      <c r="P203" s="90"/>
      <c r="Q203" s="91"/>
      <c r="R203" s="90"/>
      <c r="S203" s="90"/>
      <c r="T203" s="90"/>
      <c r="U203" s="90"/>
      <c r="V203" s="90"/>
      <c r="W203" s="90"/>
      <c r="X203" s="90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</row>
    <row r="204" spans="13:35" thickBot="1" x14ac:dyDescent="0.35">
      <c r="M204" s="92"/>
      <c r="N204" s="90"/>
      <c r="O204" s="90"/>
      <c r="P204" s="90"/>
      <c r="Q204" s="91"/>
      <c r="R204" s="90"/>
      <c r="S204" s="90"/>
      <c r="T204" s="90"/>
      <c r="U204" s="90"/>
      <c r="V204" s="90"/>
      <c r="W204" s="90"/>
      <c r="X204" s="90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</row>
    <row r="205" spans="13:35" thickBot="1" x14ac:dyDescent="0.35">
      <c r="M205" s="92"/>
      <c r="N205" s="90"/>
      <c r="O205" s="90"/>
      <c r="P205" s="90"/>
      <c r="Q205" s="91"/>
      <c r="R205" s="90"/>
      <c r="S205" s="90"/>
      <c r="T205" s="90"/>
      <c r="U205" s="90"/>
      <c r="V205" s="90"/>
      <c r="W205" s="90"/>
      <c r="X205" s="90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</row>
    <row r="206" spans="13:35" thickBot="1" x14ac:dyDescent="0.35">
      <c r="M206" s="92"/>
      <c r="N206" s="90"/>
      <c r="O206" s="90"/>
      <c r="P206" s="90"/>
      <c r="Q206" s="91"/>
      <c r="R206" s="90"/>
      <c r="S206" s="90"/>
      <c r="T206" s="90"/>
      <c r="U206" s="90"/>
      <c r="V206" s="90"/>
      <c r="W206" s="90"/>
      <c r="X206" s="90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</row>
    <row r="207" spans="13:35" thickBot="1" x14ac:dyDescent="0.35">
      <c r="M207" s="92"/>
      <c r="N207" s="90"/>
      <c r="O207" s="90"/>
      <c r="P207" s="90"/>
      <c r="Q207" s="91"/>
      <c r="R207" s="90"/>
      <c r="S207" s="90"/>
      <c r="T207" s="90"/>
      <c r="U207" s="90"/>
      <c r="V207" s="90"/>
      <c r="W207" s="90"/>
      <c r="X207" s="90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</row>
    <row r="208" spans="13:35" thickBot="1" x14ac:dyDescent="0.35">
      <c r="M208" s="92"/>
      <c r="N208" s="90"/>
      <c r="O208" s="90"/>
      <c r="P208" s="90"/>
      <c r="Q208" s="91"/>
      <c r="R208" s="90"/>
      <c r="S208" s="90"/>
      <c r="T208" s="90"/>
      <c r="U208" s="90"/>
      <c r="V208" s="90"/>
      <c r="W208" s="90"/>
      <c r="X208" s="90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</row>
    <row r="209" spans="13:35" thickBot="1" x14ac:dyDescent="0.35">
      <c r="M209" s="92"/>
      <c r="N209" s="90"/>
      <c r="O209" s="90"/>
      <c r="P209" s="90"/>
      <c r="Q209" s="91"/>
      <c r="R209" s="90"/>
      <c r="S209" s="90"/>
      <c r="T209" s="90"/>
      <c r="U209" s="90"/>
      <c r="V209" s="90"/>
      <c r="W209" s="90"/>
      <c r="X209" s="90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</row>
    <row r="210" spans="13:35" thickBot="1" x14ac:dyDescent="0.35">
      <c r="M210" s="92"/>
      <c r="N210" s="90"/>
      <c r="O210" s="90"/>
      <c r="P210" s="90"/>
      <c r="Q210" s="91"/>
      <c r="R210" s="90"/>
      <c r="S210" s="90"/>
      <c r="T210" s="90"/>
      <c r="U210" s="90"/>
      <c r="V210" s="90"/>
      <c r="W210" s="90"/>
      <c r="X210" s="90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</row>
    <row r="211" spans="13:35" thickBot="1" x14ac:dyDescent="0.35">
      <c r="M211" s="92"/>
      <c r="N211" s="90"/>
      <c r="O211" s="90"/>
      <c r="P211" s="90"/>
      <c r="Q211" s="91"/>
      <c r="R211" s="90"/>
      <c r="S211" s="90"/>
      <c r="T211" s="90"/>
      <c r="U211" s="90"/>
      <c r="V211" s="90"/>
      <c r="W211" s="90"/>
      <c r="X211" s="90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</row>
    <row r="212" spans="13:35" thickBot="1" x14ac:dyDescent="0.35">
      <c r="M212" s="92"/>
      <c r="N212" s="90"/>
      <c r="O212" s="90"/>
      <c r="P212" s="90"/>
      <c r="Q212" s="91"/>
      <c r="R212" s="90"/>
      <c r="S212" s="90"/>
      <c r="T212" s="90"/>
      <c r="U212" s="90"/>
      <c r="V212" s="90"/>
      <c r="W212" s="90"/>
      <c r="X212" s="90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</row>
    <row r="213" spans="13:35" thickBot="1" x14ac:dyDescent="0.35">
      <c r="M213" s="92"/>
      <c r="N213" s="90"/>
      <c r="O213" s="90"/>
      <c r="P213" s="90"/>
      <c r="Q213" s="91"/>
      <c r="R213" s="90"/>
      <c r="S213" s="90"/>
      <c r="T213" s="90"/>
      <c r="U213" s="90"/>
      <c r="V213" s="90"/>
      <c r="W213" s="90"/>
      <c r="X213" s="90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</row>
    <row r="214" spans="13:35" thickBot="1" x14ac:dyDescent="0.35">
      <c r="M214" s="92"/>
      <c r="N214" s="90"/>
      <c r="O214" s="90"/>
      <c r="P214" s="90"/>
      <c r="Q214" s="91"/>
      <c r="R214" s="90"/>
      <c r="S214" s="90"/>
      <c r="T214" s="90"/>
      <c r="U214" s="90"/>
      <c r="V214" s="90"/>
      <c r="W214" s="90"/>
      <c r="X214" s="90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</row>
    <row r="215" spans="13:35" thickBot="1" x14ac:dyDescent="0.35">
      <c r="M215" s="92"/>
      <c r="N215" s="90"/>
      <c r="O215" s="90"/>
      <c r="P215" s="90"/>
      <c r="Q215" s="91"/>
      <c r="R215" s="90"/>
      <c r="S215" s="90"/>
      <c r="T215" s="90"/>
      <c r="U215" s="90"/>
      <c r="V215" s="90"/>
      <c r="W215" s="90"/>
      <c r="X215" s="90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</row>
    <row r="216" spans="13:35" thickBot="1" x14ac:dyDescent="0.35">
      <c r="M216" s="92"/>
      <c r="N216" s="90"/>
      <c r="O216" s="90"/>
      <c r="P216" s="90"/>
      <c r="Q216" s="91"/>
      <c r="R216" s="90"/>
      <c r="S216" s="90"/>
      <c r="T216" s="90"/>
      <c r="U216" s="90"/>
      <c r="V216" s="90"/>
      <c r="W216" s="90"/>
      <c r="X216" s="90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</row>
    <row r="217" spans="13:35" thickBot="1" x14ac:dyDescent="0.35">
      <c r="M217" s="92"/>
      <c r="N217" s="90"/>
      <c r="O217" s="90"/>
      <c r="P217" s="90"/>
      <c r="Q217" s="91"/>
      <c r="R217" s="90"/>
      <c r="S217" s="90"/>
      <c r="T217" s="90"/>
      <c r="U217" s="90"/>
      <c r="V217" s="90"/>
      <c r="W217" s="90"/>
      <c r="X217" s="90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</row>
    <row r="218" spans="13:35" thickBot="1" x14ac:dyDescent="0.35">
      <c r="M218" s="92"/>
      <c r="N218" s="90"/>
      <c r="O218" s="90"/>
      <c r="P218" s="90"/>
      <c r="Q218" s="91"/>
      <c r="R218" s="90"/>
      <c r="S218" s="90"/>
      <c r="T218" s="90"/>
      <c r="U218" s="90"/>
      <c r="V218" s="90"/>
      <c r="W218" s="90"/>
      <c r="X218" s="90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</row>
    <row r="219" spans="13:35" thickBot="1" x14ac:dyDescent="0.35">
      <c r="M219" s="92"/>
      <c r="N219" s="90"/>
      <c r="O219" s="90"/>
      <c r="P219" s="90"/>
      <c r="Q219" s="91"/>
      <c r="R219" s="90"/>
      <c r="S219" s="90"/>
      <c r="T219" s="90"/>
      <c r="U219" s="90"/>
      <c r="V219" s="90"/>
      <c r="W219" s="90"/>
      <c r="X219" s="90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</row>
    <row r="220" spans="13:35" thickBot="1" x14ac:dyDescent="0.35">
      <c r="M220" s="92"/>
      <c r="N220" s="90"/>
      <c r="O220" s="90"/>
      <c r="P220" s="90"/>
      <c r="Q220" s="91"/>
      <c r="R220" s="90"/>
      <c r="S220" s="90"/>
      <c r="T220" s="90"/>
      <c r="U220" s="90"/>
      <c r="V220" s="90"/>
      <c r="W220" s="90"/>
      <c r="X220" s="90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</row>
    <row r="221" spans="13:35" thickBot="1" x14ac:dyDescent="0.35">
      <c r="M221" s="92"/>
      <c r="N221" s="90"/>
      <c r="O221" s="90"/>
      <c r="P221" s="90"/>
      <c r="Q221" s="91"/>
      <c r="R221" s="90"/>
      <c r="S221" s="90"/>
      <c r="T221" s="90"/>
      <c r="U221" s="90"/>
      <c r="V221" s="90"/>
      <c r="W221" s="90"/>
      <c r="X221" s="90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</row>
    <row r="222" spans="13:35" thickBot="1" x14ac:dyDescent="0.35">
      <c r="M222" s="92"/>
      <c r="N222" s="90"/>
      <c r="O222" s="90"/>
      <c r="P222" s="90"/>
      <c r="Q222" s="91"/>
      <c r="R222" s="90"/>
      <c r="S222" s="90"/>
      <c r="T222" s="90"/>
      <c r="U222" s="90"/>
      <c r="V222" s="90"/>
      <c r="W222" s="90"/>
      <c r="X222" s="90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</row>
    <row r="223" spans="13:35" thickBot="1" x14ac:dyDescent="0.35">
      <c r="M223" s="92"/>
      <c r="N223" s="90"/>
      <c r="O223" s="90"/>
      <c r="P223" s="90"/>
      <c r="Q223" s="91"/>
      <c r="R223" s="90"/>
      <c r="S223" s="90"/>
      <c r="T223" s="90"/>
      <c r="U223" s="90"/>
      <c r="V223" s="90"/>
      <c r="W223" s="90"/>
      <c r="X223" s="90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</row>
    <row r="224" spans="13:35" thickBot="1" x14ac:dyDescent="0.35">
      <c r="M224" s="92"/>
      <c r="N224" s="90"/>
      <c r="O224" s="90"/>
      <c r="P224" s="90"/>
      <c r="Q224" s="91"/>
      <c r="R224" s="90"/>
      <c r="S224" s="90"/>
      <c r="T224" s="90"/>
      <c r="U224" s="90"/>
      <c r="V224" s="90"/>
      <c r="W224" s="90"/>
      <c r="X224" s="90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</row>
    <row r="225" spans="13:35" thickBot="1" x14ac:dyDescent="0.35">
      <c r="M225" s="92"/>
      <c r="N225" s="90"/>
      <c r="O225" s="90"/>
      <c r="P225" s="90"/>
      <c r="Q225" s="91"/>
      <c r="R225" s="90"/>
      <c r="S225" s="90"/>
      <c r="T225" s="90"/>
      <c r="U225" s="90"/>
      <c r="V225" s="90"/>
      <c r="W225" s="90"/>
      <c r="X225" s="90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</row>
    <row r="226" spans="13:35" thickBot="1" x14ac:dyDescent="0.35">
      <c r="M226" s="92"/>
      <c r="N226" s="90"/>
      <c r="O226" s="90"/>
      <c r="P226" s="90"/>
      <c r="Q226" s="91"/>
      <c r="R226" s="90"/>
      <c r="S226" s="90"/>
      <c r="T226" s="90"/>
      <c r="U226" s="90"/>
      <c r="V226" s="90"/>
      <c r="W226" s="90"/>
      <c r="X226" s="90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</row>
    <row r="227" spans="13:35" thickBot="1" x14ac:dyDescent="0.35">
      <c r="M227" s="92"/>
      <c r="N227" s="90"/>
      <c r="O227" s="90"/>
      <c r="P227" s="90"/>
      <c r="Q227" s="91"/>
      <c r="R227" s="90"/>
      <c r="S227" s="90"/>
      <c r="T227" s="90"/>
      <c r="U227" s="90"/>
      <c r="V227" s="90"/>
      <c r="W227" s="90"/>
      <c r="X227" s="90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</row>
    <row r="228" spans="13:35" thickBot="1" x14ac:dyDescent="0.35">
      <c r="M228" s="92"/>
      <c r="N228" s="90"/>
      <c r="O228" s="90"/>
      <c r="P228" s="90"/>
      <c r="Q228" s="91"/>
      <c r="R228" s="90"/>
      <c r="S228" s="90"/>
      <c r="T228" s="90"/>
      <c r="U228" s="90"/>
      <c r="V228" s="90"/>
      <c r="W228" s="90"/>
      <c r="X228" s="90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</row>
    <row r="229" spans="13:35" thickBot="1" x14ac:dyDescent="0.35">
      <c r="M229" s="92"/>
      <c r="N229" s="90"/>
      <c r="O229" s="90"/>
      <c r="P229" s="90"/>
      <c r="Q229" s="91"/>
      <c r="R229" s="90"/>
      <c r="S229" s="90"/>
      <c r="T229" s="90"/>
      <c r="U229" s="90"/>
      <c r="V229" s="90"/>
      <c r="W229" s="90"/>
      <c r="X229" s="90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</row>
    <row r="230" spans="13:35" thickBot="1" x14ac:dyDescent="0.35">
      <c r="M230" s="92"/>
      <c r="N230" s="90"/>
      <c r="O230" s="90"/>
      <c r="P230" s="90"/>
      <c r="Q230" s="91"/>
      <c r="R230" s="90"/>
      <c r="S230" s="90"/>
      <c r="T230" s="90"/>
      <c r="U230" s="90"/>
      <c r="V230" s="90"/>
      <c r="W230" s="90"/>
      <c r="X230" s="90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</row>
    <row r="231" spans="13:35" thickBot="1" x14ac:dyDescent="0.35">
      <c r="M231" s="92"/>
      <c r="N231" s="90"/>
      <c r="O231" s="90"/>
      <c r="P231" s="90"/>
      <c r="Q231" s="91"/>
      <c r="R231" s="90"/>
      <c r="S231" s="90"/>
      <c r="T231" s="90"/>
      <c r="U231" s="90"/>
      <c r="V231" s="90"/>
      <c r="W231" s="90"/>
      <c r="X231" s="90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</row>
    <row r="232" spans="13:35" thickBot="1" x14ac:dyDescent="0.35">
      <c r="M232" s="92"/>
      <c r="N232" s="90"/>
      <c r="O232" s="90"/>
      <c r="P232" s="90"/>
      <c r="Q232" s="91"/>
      <c r="R232" s="90"/>
      <c r="S232" s="90"/>
      <c r="T232" s="90"/>
      <c r="U232" s="90"/>
      <c r="V232" s="90"/>
      <c r="W232" s="90"/>
      <c r="X232" s="90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</row>
    <row r="233" spans="13:35" thickBot="1" x14ac:dyDescent="0.35">
      <c r="M233" s="92"/>
      <c r="N233" s="90"/>
      <c r="O233" s="90"/>
      <c r="P233" s="90"/>
      <c r="Q233" s="91"/>
      <c r="R233" s="90"/>
      <c r="S233" s="90"/>
      <c r="T233" s="90"/>
      <c r="U233" s="90"/>
      <c r="V233" s="90"/>
      <c r="W233" s="90"/>
      <c r="X233" s="90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</row>
    <row r="234" spans="13:35" thickBot="1" x14ac:dyDescent="0.35">
      <c r="M234" s="92"/>
      <c r="N234" s="90"/>
      <c r="O234" s="90"/>
      <c r="P234" s="90"/>
      <c r="Q234" s="91"/>
      <c r="R234" s="90"/>
      <c r="S234" s="90"/>
      <c r="T234" s="90"/>
      <c r="U234" s="90"/>
      <c r="V234" s="90"/>
      <c r="W234" s="90"/>
      <c r="X234" s="90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</row>
    <row r="235" spans="13:35" thickBot="1" x14ac:dyDescent="0.35">
      <c r="M235" s="92"/>
      <c r="N235" s="90"/>
      <c r="O235" s="90"/>
      <c r="P235" s="90"/>
      <c r="Q235" s="91"/>
      <c r="R235" s="90"/>
      <c r="S235" s="90"/>
      <c r="T235" s="90"/>
      <c r="U235" s="90"/>
      <c r="V235" s="90"/>
      <c r="W235" s="90"/>
      <c r="X235" s="90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</row>
    <row r="236" spans="13:35" thickBot="1" x14ac:dyDescent="0.35">
      <c r="M236" s="92"/>
      <c r="N236" s="90"/>
      <c r="O236" s="90"/>
      <c r="P236" s="90"/>
      <c r="Q236" s="91"/>
      <c r="R236" s="90"/>
      <c r="S236" s="90"/>
      <c r="T236" s="90"/>
      <c r="U236" s="90"/>
      <c r="V236" s="90"/>
      <c r="W236" s="90"/>
      <c r="X236" s="90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</row>
    <row r="237" spans="13:35" thickBot="1" x14ac:dyDescent="0.35">
      <c r="M237" s="92"/>
      <c r="N237" s="90"/>
      <c r="O237" s="90"/>
      <c r="P237" s="90"/>
      <c r="Q237" s="91"/>
      <c r="R237" s="90"/>
      <c r="S237" s="90"/>
      <c r="T237" s="90"/>
      <c r="U237" s="90"/>
      <c r="V237" s="90"/>
      <c r="W237" s="90"/>
      <c r="X237" s="90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</row>
    <row r="238" spans="13:35" thickBot="1" x14ac:dyDescent="0.35">
      <c r="M238" s="92"/>
      <c r="N238" s="90"/>
      <c r="O238" s="90"/>
      <c r="P238" s="90"/>
      <c r="Q238" s="91"/>
      <c r="R238" s="90"/>
      <c r="S238" s="90"/>
      <c r="T238" s="90"/>
      <c r="U238" s="90"/>
      <c r="V238" s="90"/>
      <c r="W238" s="90"/>
      <c r="X238" s="90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</row>
    <row r="239" spans="13:35" thickBot="1" x14ac:dyDescent="0.35">
      <c r="M239" s="92"/>
      <c r="N239" s="90"/>
      <c r="O239" s="90"/>
      <c r="P239" s="90"/>
      <c r="Q239" s="91"/>
      <c r="R239" s="90"/>
      <c r="S239" s="90"/>
      <c r="T239" s="90"/>
      <c r="U239" s="90"/>
      <c r="V239" s="90"/>
      <c r="W239" s="90"/>
      <c r="X239" s="90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</row>
    <row r="240" spans="13:35" thickBot="1" x14ac:dyDescent="0.35">
      <c r="M240" s="92"/>
      <c r="N240" s="90"/>
      <c r="O240" s="90"/>
      <c r="P240" s="90"/>
      <c r="Q240" s="91"/>
      <c r="R240" s="90"/>
      <c r="S240" s="90"/>
      <c r="T240" s="90"/>
      <c r="U240" s="90"/>
      <c r="V240" s="90"/>
      <c r="W240" s="90"/>
      <c r="X240" s="90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</row>
    <row r="241" spans="13:35" thickBot="1" x14ac:dyDescent="0.35">
      <c r="M241" s="92"/>
      <c r="N241" s="90"/>
      <c r="O241" s="90"/>
      <c r="P241" s="90"/>
      <c r="Q241" s="91"/>
      <c r="R241" s="90"/>
      <c r="S241" s="90"/>
      <c r="T241" s="90"/>
      <c r="U241" s="90"/>
      <c r="V241" s="90"/>
      <c r="W241" s="90"/>
      <c r="X241" s="90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</row>
    <row r="242" spans="13:35" thickBot="1" x14ac:dyDescent="0.35">
      <c r="M242" s="92"/>
      <c r="N242" s="90"/>
      <c r="O242" s="90"/>
      <c r="P242" s="90"/>
      <c r="Q242" s="91"/>
      <c r="R242" s="90"/>
      <c r="S242" s="90"/>
      <c r="T242" s="90"/>
      <c r="U242" s="90"/>
      <c r="V242" s="90"/>
      <c r="W242" s="90"/>
      <c r="X242" s="90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</row>
    <row r="243" spans="13:35" thickBot="1" x14ac:dyDescent="0.35">
      <c r="M243" s="92"/>
      <c r="N243" s="90"/>
      <c r="O243" s="90"/>
      <c r="P243" s="90"/>
      <c r="Q243" s="91"/>
      <c r="R243" s="90"/>
      <c r="S243" s="90"/>
      <c r="T243" s="90"/>
      <c r="U243" s="90"/>
      <c r="V243" s="90"/>
      <c r="W243" s="90"/>
      <c r="X243" s="90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</row>
    <row r="244" spans="13:35" thickBot="1" x14ac:dyDescent="0.35">
      <c r="M244" s="92"/>
      <c r="N244" s="90"/>
      <c r="O244" s="90"/>
      <c r="P244" s="90"/>
      <c r="Q244" s="91"/>
      <c r="R244" s="90"/>
      <c r="S244" s="90"/>
      <c r="T244" s="90"/>
      <c r="U244" s="90"/>
      <c r="V244" s="90"/>
      <c r="W244" s="90"/>
      <c r="X244" s="90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</row>
    <row r="245" spans="13:35" thickBot="1" x14ac:dyDescent="0.35">
      <c r="M245" s="92"/>
      <c r="N245" s="90"/>
      <c r="O245" s="90"/>
      <c r="P245" s="90"/>
      <c r="Q245" s="91"/>
      <c r="R245" s="90"/>
      <c r="S245" s="90"/>
      <c r="T245" s="90"/>
      <c r="U245" s="90"/>
      <c r="V245" s="90"/>
      <c r="W245" s="90"/>
      <c r="X245" s="90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</row>
    <row r="246" spans="13:35" thickBot="1" x14ac:dyDescent="0.35">
      <c r="M246" s="92"/>
      <c r="N246" s="90"/>
      <c r="O246" s="90"/>
      <c r="P246" s="90"/>
      <c r="Q246" s="91"/>
      <c r="R246" s="90"/>
      <c r="S246" s="90"/>
      <c r="T246" s="90"/>
      <c r="U246" s="90"/>
      <c r="V246" s="90"/>
      <c r="W246" s="90"/>
      <c r="X246" s="90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</row>
    <row r="247" spans="13:35" thickBot="1" x14ac:dyDescent="0.35">
      <c r="M247" s="92"/>
      <c r="N247" s="90"/>
      <c r="O247" s="90"/>
      <c r="P247" s="90"/>
      <c r="Q247" s="91"/>
      <c r="R247" s="90"/>
      <c r="S247" s="90"/>
      <c r="T247" s="90"/>
      <c r="U247" s="90"/>
      <c r="V247" s="90"/>
      <c r="W247" s="90"/>
      <c r="X247" s="90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</row>
    <row r="248" spans="13:35" thickBot="1" x14ac:dyDescent="0.35">
      <c r="M248" s="92"/>
      <c r="N248" s="90"/>
      <c r="O248" s="90"/>
      <c r="P248" s="90"/>
      <c r="Q248" s="91"/>
      <c r="R248" s="90"/>
      <c r="S248" s="90"/>
      <c r="T248" s="90"/>
      <c r="U248" s="90"/>
      <c r="V248" s="90"/>
      <c r="W248" s="90"/>
      <c r="X248" s="90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</row>
    <row r="249" spans="13:35" thickBot="1" x14ac:dyDescent="0.35">
      <c r="M249" s="92"/>
      <c r="N249" s="90"/>
      <c r="O249" s="90"/>
      <c r="P249" s="90"/>
      <c r="Q249" s="91"/>
      <c r="R249" s="90"/>
      <c r="S249" s="90"/>
      <c r="T249" s="90"/>
      <c r="U249" s="90"/>
      <c r="V249" s="90"/>
      <c r="W249" s="90"/>
      <c r="X249" s="90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</row>
    <row r="250" spans="13:35" thickBot="1" x14ac:dyDescent="0.35">
      <c r="M250" s="92"/>
      <c r="N250" s="90"/>
      <c r="O250" s="90"/>
      <c r="P250" s="90"/>
      <c r="Q250" s="91"/>
      <c r="R250" s="90"/>
      <c r="S250" s="90"/>
      <c r="T250" s="90"/>
      <c r="U250" s="90"/>
      <c r="V250" s="90"/>
      <c r="W250" s="90"/>
      <c r="X250" s="90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</row>
    <row r="251" spans="13:35" thickBot="1" x14ac:dyDescent="0.35">
      <c r="M251" s="92"/>
      <c r="N251" s="90"/>
      <c r="O251" s="90"/>
      <c r="P251" s="90"/>
      <c r="Q251" s="91"/>
      <c r="R251" s="90"/>
      <c r="S251" s="90"/>
      <c r="T251" s="90"/>
      <c r="U251" s="90"/>
      <c r="V251" s="90"/>
      <c r="W251" s="90"/>
      <c r="X251" s="90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</row>
    <row r="252" spans="13:35" thickBot="1" x14ac:dyDescent="0.35">
      <c r="M252" s="92"/>
      <c r="N252" s="90"/>
      <c r="O252" s="90"/>
      <c r="P252" s="90"/>
      <c r="Q252" s="91"/>
      <c r="R252" s="90"/>
      <c r="S252" s="90"/>
      <c r="T252" s="90"/>
      <c r="U252" s="90"/>
      <c r="V252" s="90"/>
      <c r="W252" s="90"/>
      <c r="X252" s="90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</row>
    <row r="253" spans="13:35" thickBot="1" x14ac:dyDescent="0.35">
      <c r="M253" s="92"/>
      <c r="N253" s="90"/>
      <c r="O253" s="90"/>
      <c r="P253" s="90"/>
      <c r="Q253" s="91"/>
      <c r="R253" s="90"/>
      <c r="S253" s="90"/>
      <c r="T253" s="90"/>
      <c r="U253" s="90"/>
      <c r="V253" s="90"/>
      <c r="W253" s="90"/>
      <c r="X253" s="90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</row>
    <row r="254" spans="13:35" thickBot="1" x14ac:dyDescent="0.35">
      <c r="M254" s="92"/>
      <c r="N254" s="90"/>
      <c r="O254" s="90"/>
      <c r="P254" s="90"/>
      <c r="Q254" s="91"/>
      <c r="R254" s="90"/>
      <c r="S254" s="90"/>
      <c r="T254" s="90"/>
      <c r="U254" s="90"/>
      <c r="V254" s="90"/>
      <c r="W254" s="90"/>
      <c r="X254" s="90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</row>
    <row r="255" spans="13:35" thickBot="1" x14ac:dyDescent="0.35">
      <c r="M255" s="92"/>
      <c r="N255" s="90"/>
      <c r="O255" s="90"/>
      <c r="P255" s="90"/>
      <c r="Q255" s="91"/>
      <c r="R255" s="90"/>
      <c r="S255" s="90"/>
      <c r="T255" s="90"/>
      <c r="U255" s="90"/>
      <c r="V255" s="90"/>
      <c r="W255" s="90"/>
      <c r="X255" s="90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</row>
    <row r="256" spans="13:35" thickBot="1" x14ac:dyDescent="0.35">
      <c r="M256" s="92"/>
      <c r="N256" s="90"/>
      <c r="O256" s="90"/>
      <c r="P256" s="90"/>
      <c r="Q256" s="91"/>
      <c r="R256" s="90"/>
      <c r="S256" s="90"/>
      <c r="T256" s="90"/>
      <c r="U256" s="90"/>
      <c r="V256" s="90"/>
      <c r="W256" s="90"/>
      <c r="X256" s="90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</row>
    <row r="257" spans="13:35" thickBot="1" x14ac:dyDescent="0.35">
      <c r="M257" s="92"/>
      <c r="N257" s="90"/>
      <c r="O257" s="90"/>
      <c r="P257" s="90"/>
      <c r="Q257" s="91"/>
      <c r="R257" s="90"/>
      <c r="S257" s="90"/>
      <c r="T257" s="90"/>
      <c r="U257" s="90"/>
      <c r="V257" s="90"/>
      <c r="W257" s="90"/>
      <c r="X257" s="90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</row>
    <row r="258" spans="13:35" thickBot="1" x14ac:dyDescent="0.35">
      <c r="M258" s="92"/>
      <c r="N258" s="90"/>
      <c r="O258" s="90"/>
      <c r="P258" s="90"/>
      <c r="Q258" s="91"/>
      <c r="R258" s="90"/>
      <c r="S258" s="90"/>
      <c r="T258" s="90"/>
      <c r="U258" s="90"/>
      <c r="V258" s="90"/>
      <c r="W258" s="90"/>
      <c r="X258" s="90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</row>
    <row r="259" spans="13:35" thickBot="1" x14ac:dyDescent="0.35">
      <c r="M259" s="92"/>
      <c r="N259" s="90"/>
      <c r="O259" s="90"/>
      <c r="P259" s="90"/>
      <c r="Q259" s="91"/>
      <c r="R259" s="90"/>
      <c r="S259" s="90"/>
      <c r="T259" s="90"/>
      <c r="U259" s="90"/>
      <c r="V259" s="90"/>
      <c r="W259" s="90"/>
      <c r="X259" s="90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</row>
    <row r="260" spans="13:35" thickBot="1" x14ac:dyDescent="0.35">
      <c r="M260" s="92"/>
      <c r="N260" s="90"/>
      <c r="O260" s="90"/>
      <c r="P260" s="90"/>
      <c r="Q260" s="91"/>
      <c r="R260" s="90"/>
      <c r="S260" s="90"/>
      <c r="T260" s="90"/>
      <c r="U260" s="90"/>
      <c r="V260" s="90"/>
      <c r="W260" s="90"/>
      <c r="X260" s="90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</row>
    <row r="261" spans="13:35" thickBot="1" x14ac:dyDescent="0.35">
      <c r="M261" s="92"/>
      <c r="N261" s="90"/>
      <c r="O261" s="90"/>
      <c r="P261" s="90"/>
      <c r="Q261" s="91"/>
      <c r="R261" s="90"/>
      <c r="S261" s="90"/>
      <c r="T261" s="90"/>
      <c r="U261" s="90"/>
      <c r="V261" s="90"/>
      <c r="W261" s="90"/>
      <c r="X261" s="90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</row>
    <row r="262" spans="13:35" thickBot="1" x14ac:dyDescent="0.35">
      <c r="M262" s="92"/>
      <c r="N262" s="90"/>
      <c r="O262" s="90"/>
      <c r="P262" s="90"/>
      <c r="Q262" s="91"/>
      <c r="R262" s="90"/>
      <c r="S262" s="90"/>
      <c r="T262" s="90"/>
      <c r="U262" s="90"/>
      <c r="V262" s="90"/>
      <c r="W262" s="90"/>
      <c r="X262" s="90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</row>
    <row r="263" spans="13:35" thickBot="1" x14ac:dyDescent="0.35">
      <c r="M263" s="92"/>
      <c r="N263" s="90"/>
      <c r="O263" s="90"/>
      <c r="P263" s="90"/>
      <c r="Q263" s="91"/>
      <c r="R263" s="90"/>
      <c r="S263" s="90"/>
      <c r="T263" s="90"/>
      <c r="U263" s="90"/>
      <c r="V263" s="90"/>
      <c r="W263" s="90"/>
      <c r="X263" s="90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</row>
    <row r="264" spans="13:35" thickBot="1" x14ac:dyDescent="0.35">
      <c r="M264" s="92"/>
      <c r="N264" s="90"/>
      <c r="O264" s="90"/>
      <c r="P264" s="90"/>
      <c r="Q264" s="91"/>
      <c r="R264" s="90"/>
      <c r="S264" s="90"/>
      <c r="T264" s="90"/>
      <c r="U264" s="90"/>
      <c r="V264" s="90"/>
      <c r="W264" s="90"/>
      <c r="X264" s="90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</row>
    <row r="265" spans="13:35" thickBot="1" x14ac:dyDescent="0.35">
      <c r="M265" s="92"/>
      <c r="N265" s="90"/>
      <c r="O265" s="90"/>
      <c r="P265" s="90"/>
      <c r="Q265" s="91"/>
      <c r="R265" s="90"/>
      <c r="S265" s="90"/>
      <c r="T265" s="90"/>
      <c r="U265" s="90"/>
      <c r="V265" s="90"/>
      <c r="W265" s="90"/>
      <c r="X265" s="90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</row>
    <row r="266" spans="13:35" thickBot="1" x14ac:dyDescent="0.35">
      <c r="M266" s="92"/>
      <c r="N266" s="90"/>
      <c r="O266" s="90"/>
      <c r="P266" s="90"/>
      <c r="Q266" s="91"/>
      <c r="R266" s="90"/>
      <c r="S266" s="90"/>
      <c r="T266" s="90"/>
      <c r="U266" s="90"/>
      <c r="V266" s="90"/>
      <c r="W266" s="90"/>
      <c r="X266" s="90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</row>
    <row r="267" spans="13:35" thickBot="1" x14ac:dyDescent="0.35">
      <c r="M267" s="92"/>
      <c r="N267" s="90"/>
      <c r="O267" s="90"/>
      <c r="P267" s="90"/>
      <c r="Q267" s="91"/>
      <c r="R267" s="90"/>
      <c r="S267" s="90"/>
      <c r="T267" s="90"/>
      <c r="U267" s="90"/>
      <c r="V267" s="90"/>
      <c r="W267" s="90"/>
      <c r="X267" s="90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</row>
    <row r="268" spans="13:35" thickBot="1" x14ac:dyDescent="0.35">
      <c r="M268" s="92"/>
      <c r="N268" s="90"/>
      <c r="O268" s="90"/>
      <c r="P268" s="90"/>
      <c r="Q268" s="91"/>
      <c r="R268" s="90"/>
      <c r="S268" s="90"/>
      <c r="T268" s="90"/>
      <c r="U268" s="90"/>
      <c r="V268" s="90"/>
      <c r="W268" s="90"/>
      <c r="X268" s="90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</row>
    <row r="269" spans="13:35" thickBot="1" x14ac:dyDescent="0.35">
      <c r="M269" s="92"/>
      <c r="N269" s="90"/>
      <c r="O269" s="90"/>
      <c r="P269" s="90"/>
      <c r="Q269" s="91"/>
      <c r="R269" s="90"/>
      <c r="S269" s="90"/>
      <c r="T269" s="90"/>
      <c r="U269" s="90"/>
      <c r="V269" s="90"/>
      <c r="W269" s="90"/>
      <c r="X269" s="90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</row>
    <row r="270" spans="13:35" thickBot="1" x14ac:dyDescent="0.35">
      <c r="M270" s="92"/>
      <c r="N270" s="90"/>
      <c r="O270" s="90"/>
      <c r="P270" s="90"/>
      <c r="Q270" s="91"/>
      <c r="R270" s="90"/>
      <c r="S270" s="90"/>
      <c r="T270" s="90"/>
      <c r="U270" s="90"/>
      <c r="V270" s="90"/>
      <c r="W270" s="90"/>
      <c r="X270" s="90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</row>
    <row r="271" spans="13:35" thickBot="1" x14ac:dyDescent="0.35">
      <c r="M271" s="92"/>
      <c r="N271" s="90"/>
      <c r="O271" s="90"/>
      <c r="P271" s="90"/>
      <c r="Q271" s="91"/>
      <c r="R271" s="90"/>
      <c r="S271" s="90"/>
      <c r="T271" s="90"/>
      <c r="U271" s="90"/>
      <c r="V271" s="90"/>
      <c r="W271" s="90"/>
      <c r="X271" s="90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</row>
    <row r="272" spans="13:35" thickBot="1" x14ac:dyDescent="0.35">
      <c r="M272" s="92"/>
      <c r="N272" s="90"/>
      <c r="O272" s="90"/>
      <c r="P272" s="90"/>
      <c r="Q272" s="91"/>
      <c r="R272" s="90"/>
      <c r="S272" s="90"/>
      <c r="T272" s="90"/>
      <c r="U272" s="90"/>
      <c r="V272" s="90"/>
      <c r="W272" s="90"/>
      <c r="X272" s="90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</row>
    <row r="273" spans="13:35" thickBot="1" x14ac:dyDescent="0.35">
      <c r="M273" s="92"/>
      <c r="N273" s="90"/>
      <c r="O273" s="90"/>
      <c r="P273" s="90"/>
      <c r="Q273" s="91"/>
      <c r="R273" s="90"/>
      <c r="S273" s="90"/>
      <c r="T273" s="90"/>
      <c r="U273" s="90"/>
      <c r="V273" s="90"/>
      <c r="W273" s="90"/>
      <c r="X273" s="90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</row>
    <row r="274" spans="13:35" thickBot="1" x14ac:dyDescent="0.35">
      <c r="M274" s="92"/>
      <c r="N274" s="90"/>
      <c r="O274" s="90"/>
      <c r="P274" s="90"/>
      <c r="Q274" s="91"/>
      <c r="R274" s="90"/>
      <c r="S274" s="90"/>
      <c r="T274" s="90"/>
      <c r="U274" s="90"/>
      <c r="V274" s="90"/>
      <c r="W274" s="90"/>
      <c r="X274" s="90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</row>
    <row r="275" spans="13:35" thickBot="1" x14ac:dyDescent="0.35">
      <c r="N275" s="88"/>
      <c r="O275" s="88"/>
      <c r="P275" s="88"/>
      <c r="R275" s="88"/>
      <c r="S275" s="88"/>
      <c r="T275" s="88"/>
      <c r="U275" s="88"/>
      <c r="V275" s="88"/>
      <c r="W275" s="88"/>
      <c r="X275" s="88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</row>
  </sheetData>
  <sheetProtection algorithmName="SHA-512" hashValue="OFImTkNn8Op402jacKcPvYeTnY/MHChJiB2SxgCPs6iYyzHIsfhtC1jhDoispEYFHJNn01eRXLefVoVEMhTiGQ==" saltValue="ixkwYWEavScbl1u39qi0Bg==" spinCount="100000" sheet="1" formatCells="0" formatColumns="0" formatRows="0"/>
  <mergeCells count="4">
    <mergeCell ref="F90:F91"/>
    <mergeCell ref="F5:F6"/>
    <mergeCell ref="F10:F11"/>
    <mergeCell ref="F131:F132"/>
  </mergeCells>
  <conditionalFormatting sqref="Y14:AI16">
    <cfRule type="expression" dxfId="21" priority="36">
      <formula>AND(Y14&gt;=1,ISNUMBER(Y14))</formula>
    </cfRule>
  </conditionalFormatting>
  <conditionalFormatting sqref="Y19:AI28">
    <cfRule type="expression" dxfId="20" priority="30">
      <formula>AND(Y19&gt;=1,ISNUMBER(Y19))</formula>
    </cfRule>
  </conditionalFormatting>
  <conditionalFormatting sqref="Y31:AI41">
    <cfRule type="expression" dxfId="19" priority="34">
      <formula>AND(Y31&gt;=1,ISNUMBER(Y31))</formula>
    </cfRule>
  </conditionalFormatting>
  <conditionalFormatting sqref="Y44:AI46">
    <cfRule type="expression" dxfId="18" priority="27">
      <formula>AND(Y44&gt;=1,ISNUMBER(Y44))</formula>
    </cfRule>
  </conditionalFormatting>
  <conditionalFormatting sqref="Y49:AI53">
    <cfRule type="expression" dxfId="17" priority="26">
      <formula>AND(Y49&gt;=1,ISNUMBER(Y49))</formula>
    </cfRule>
  </conditionalFormatting>
  <conditionalFormatting sqref="Y57:AI57">
    <cfRule type="expression" dxfId="16" priority="25">
      <formula>AND(Y57&gt;=1,ISNUMBER(Y57))</formula>
    </cfRule>
  </conditionalFormatting>
  <conditionalFormatting sqref="Y59:AI61">
    <cfRule type="expression" dxfId="15" priority="23">
      <formula>AND(Y59&gt;=1,ISNUMBER(Y59))</formula>
    </cfRule>
  </conditionalFormatting>
  <conditionalFormatting sqref="Y70:AI70">
    <cfRule type="expression" dxfId="14" priority="22">
      <formula>AND(Y70&gt;=1,ISNUMBER(Y70))</formula>
    </cfRule>
  </conditionalFormatting>
  <conditionalFormatting sqref="Y72:AI72">
    <cfRule type="expression" dxfId="13" priority="21">
      <formula>AND(Y72&gt;=1,ISNUMBER(Y72))</formula>
    </cfRule>
  </conditionalFormatting>
  <conditionalFormatting sqref="Y74:AI78">
    <cfRule type="expression" dxfId="12" priority="19">
      <formula>AND(Y74&gt;=1,ISNUMBER(Y74))</formula>
    </cfRule>
  </conditionalFormatting>
  <conditionalFormatting sqref="Y80:AI85">
    <cfRule type="expression" dxfId="11" priority="17">
      <formula>AND(Y80&gt;=1,ISNUMBER(Y80))</formula>
    </cfRule>
  </conditionalFormatting>
  <conditionalFormatting sqref="Y94:AI95">
    <cfRule type="expression" dxfId="10" priority="16">
      <formula>AND(Y94&gt;=1,ISNUMBER(Y94))</formula>
    </cfRule>
  </conditionalFormatting>
  <conditionalFormatting sqref="Y99:AI99">
    <cfRule type="expression" dxfId="9" priority="15">
      <formula>AND(Y99&gt;=1,ISNUMBER(Y99))</formula>
    </cfRule>
  </conditionalFormatting>
  <conditionalFormatting sqref="Y101:AI103">
    <cfRule type="expression" dxfId="8" priority="13">
      <formula>AND(Y101&gt;=1,ISNUMBER(Y101))</formula>
    </cfRule>
  </conditionalFormatting>
  <conditionalFormatting sqref="Y112:AI112">
    <cfRule type="expression" dxfId="7" priority="12">
      <formula>AND(Y112&gt;=1,ISNUMBER(Y112))</formula>
    </cfRule>
  </conditionalFormatting>
  <conditionalFormatting sqref="Y114:AI114">
    <cfRule type="expression" dxfId="6" priority="11">
      <formula>AND(Y114&gt;=1,ISNUMBER(Y114))</formula>
    </cfRule>
  </conditionalFormatting>
  <conditionalFormatting sqref="Y116:AI120">
    <cfRule type="expression" dxfId="5" priority="7">
      <formula>AND(Y116&gt;=1,ISNUMBER(Y116))</formula>
    </cfRule>
  </conditionalFormatting>
  <conditionalFormatting sqref="Y122:AI127">
    <cfRule type="expression" dxfId="4" priority="2">
      <formula>AND(Y122&gt;=1,ISNUMBER(Y122))</formula>
    </cfRule>
  </conditionalFormatting>
  <conditionalFormatting sqref="Y141:AI141">
    <cfRule type="expression" dxfId="3" priority="10">
      <formula>AND(Y141&gt;=1,ISNUMBER(Y141))</formula>
    </cfRule>
  </conditionalFormatting>
  <conditionalFormatting sqref="Y143:AI143">
    <cfRule type="expression" dxfId="2" priority="9">
      <formula>AND(Y143&gt;=1,ISNUMBER(Y143))</formula>
    </cfRule>
  </conditionalFormatting>
  <conditionalFormatting sqref="Y145:AI150">
    <cfRule type="expression" dxfId="1" priority="1">
      <formula>AND(Y145&gt;=1,ISNUMBER(Y145))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" operator="containsText" id="{101C58BC-6150-49B9-8B50-12AC62642B0B}">
            <xm:f>NOT(ISERROR(SEARCH(A18,AM14)))</xm:f>
            <xm:f>A18</xm:f>
            <x14:dxf>
              <fill>
                <patternFill>
                  <bgColor rgb="FFCCFF99"/>
                </patternFill>
              </fill>
            </x14:dxf>
          </x14:cfRule>
          <xm:sqref>AM14:AM15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229B0-4830-4563-AE8A-A16602BD1C6C}">
  <sheetPr codeName="Tabelle5"/>
  <dimension ref="A1:N87"/>
  <sheetViews>
    <sheetView workbookViewId="0">
      <selection activeCell="E51" sqref="E51"/>
    </sheetView>
  </sheetViews>
  <sheetFormatPr baseColWidth="10" defaultRowHeight="13.2" x14ac:dyDescent="0.25"/>
  <cols>
    <col min="4" max="4" width="22.33203125" customWidth="1"/>
    <col min="7" max="7" width="14" bestFit="1" customWidth="1"/>
  </cols>
  <sheetData>
    <row r="1" spans="1:8" x14ac:dyDescent="0.25">
      <c r="A1" s="66" t="s">
        <v>253</v>
      </c>
    </row>
    <row r="3" spans="1:8" x14ac:dyDescent="0.25">
      <c r="A3" t="s">
        <v>256</v>
      </c>
    </row>
    <row r="4" spans="1:8" x14ac:dyDescent="0.25">
      <c r="A4" t="s">
        <v>257</v>
      </c>
    </row>
    <row r="5" spans="1:8" x14ac:dyDescent="0.25">
      <c r="A5" s="8" t="s">
        <v>94</v>
      </c>
      <c r="B5" t="s">
        <v>258</v>
      </c>
    </row>
    <row r="6" spans="1:8" x14ac:dyDescent="0.25">
      <c r="A6" s="8" t="s">
        <v>94</v>
      </c>
      <c r="B6" t="s">
        <v>259</v>
      </c>
    </row>
    <row r="7" spans="1:8" x14ac:dyDescent="0.25">
      <c r="A7" s="8" t="s">
        <v>94</v>
      </c>
      <c r="B7" t="s">
        <v>260</v>
      </c>
    </row>
    <row r="8" spans="1:8" x14ac:dyDescent="0.25">
      <c r="A8" s="8"/>
    </row>
    <row r="9" spans="1:8" x14ac:dyDescent="0.25">
      <c r="A9" s="226" t="s">
        <v>258</v>
      </c>
    </row>
    <row r="10" spans="1:8" x14ac:dyDescent="0.25">
      <c r="A10" s="223" t="s">
        <v>261</v>
      </c>
    </row>
    <row r="11" spans="1:8" x14ac:dyDescent="0.25">
      <c r="A11" s="223"/>
      <c r="B11" t="s">
        <v>323</v>
      </c>
    </row>
    <row r="12" spans="1:8" x14ac:dyDescent="0.25">
      <c r="A12" s="223"/>
      <c r="B12" t="s">
        <v>322</v>
      </c>
    </row>
    <row r="13" spans="1:8" ht="5.25" customHeight="1" x14ac:dyDescent="0.25">
      <c r="A13" s="223"/>
    </row>
    <row r="14" spans="1:8" x14ac:dyDescent="0.25">
      <c r="A14" s="223"/>
      <c r="B14" t="s">
        <v>273</v>
      </c>
      <c r="F14" s="225"/>
      <c r="G14" t="s">
        <v>274</v>
      </c>
      <c r="H14" t="str">
        <f>IF(UPPER(LEFT(F14,1))="Z","Zwischenuntersuchung",IF(LEN(F14)&gt;0,"Grund- oder wiederkehrende Untersuchung",""))</f>
        <v/>
      </c>
    </row>
    <row r="15" spans="1:8" x14ac:dyDescent="0.25">
      <c r="A15" s="223"/>
    </row>
    <row r="16" spans="1:8" x14ac:dyDescent="0.25">
      <c r="B16" s="52" t="s">
        <v>264</v>
      </c>
      <c r="F16" s="225"/>
      <c r="G16" s="52" t="s">
        <v>263</v>
      </c>
      <c r="H16" s="227" t="str">
        <f>IF(UPPER(LEFT(F16,1))="J","i.O.",IF(LEN(F16)&gt;0,"fehlt",""))</f>
        <v/>
      </c>
    </row>
    <row r="17" spans="1:14" x14ac:dyDescent="0.25">
      <c r="B17" s="52" t="s">
        <v>266</v>
      </c>
      <c r="F17" s="225"/>
      <c r="G17" s="52" t="s">
        <v>263</v>
      </c>
      <c r="H17" s="227" t="str">
        <f>IF(UPPER(LEFT(F17,1))="J","i.O.",IF(LEN(F17)&gt;0,"Abweichung des Vorgehens prüfen - ist sie kritisch?",""))</f>
        <v/>
      </c>
    </row>
    <row r="18" spans="1:14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5">
      <c r="B19" s="52" t="s">
        <v>267</v>
      </c>
      <c r="F19" s="225"/>
      <c r="H19" s="52" t="str">
        <f>IFERROR(IF(F19/F22&gt;=4,"","Achtung: weniger als 4 Einzelproben je Laborprobe!"),"")</f>
        <v/>
      </c>
    </row>
    <row r="20" spans="1:14" x14ac:dyDescent="0.25">
      <c r="B20" s="52" t="s">
        <v>268</v>
      </c>
      <c r="E20" t="s">
        <v>269</v>
      </c>
      <c r="F20" s="225"/>
      <c r="G20" s="230">
        <f>IFERROR(F19*F20,0)</f>
        <v>0</v>
      </c>
      <c r="H20" s="52" t="str">
        <f>IF(F20&gt;0,IF(F20&lt;10, "Einzelproben sind zu klein! ", "i.O."),"")</f>
        <v/>
      </c>
    </row>
    <row r="21" spans="1:14" ht="13.8" x14ac:dyDescent="0.3">
      <c r="B21" s="52"/>
      <c r="H21" s="234" t="str">
        <f>IF(F20&gt;0,IF(F20&lt;10, "Diskriminierung grober Schlackebestandteile ist wahrscheinlich ", ""),"")</f>
        <v/>
      </c>
    </row>
    <row r="22" spans="1:14" x14ac:dyDescent="0.25">
      <c r="B22" s="52" t="s">
        <v>262</v>
      </c>
      <c r="F22" s="225"/>
      <c r="H22" s="52" t="str">
        <f>IFERROR(IF(F22&gt;0,IF(OR(AND(H14="Grund- oder wiederkehrende Untersuchung",F22&gt;=5),AND(H14="Zwischenuntersuchung",F22&gt;=2)),"i.O.           (Zahl der Laborproben)","zu wenig Laborproben!"),""),"")</f>
        <v/>
      </c>
    </row>
    <row r="23" spans="1:14" x14ac:dyDescent="0.25">
      <c r="B23" s="52"/>
      <c r="H23" s="52"/>
    </row>
    <row r="24" spans="1:14" x14ac:dyDescent="0.25">
      <c r="B24" s="52" t="s">
        <v>279</v>
      </c>
      <c r="E24" t="s">
        <v>269</v>
      </c>
      <c r="F24" s="225"/>
      <c r="G24" s="230">
        <f>IFERROR(F22*F24,0)</f>
        <v>0</v>
      </c>
      <c r="H24" s="52" t="str">
        <f>IFERROR(IF(UPPER(LEFT(F27,1))="J",IF((F24&gt;=18),"i.O.", "Volumen der Laborproben ist nicht erhöht"),IF((F24&gt;=9),"i.O.",IF(F24&gt;0,"kritisch: geringes Volumen der Laborproben",""))),"")</f>
        <v/>
      </c>
    </row>
    <row r="25" spans="1:14" x14ac:dyDescent="0.25">
      <c r="B25" s="222" t="s">
        <v>265</v>
      </c>
      <c r="E25" t="s">
        <v>270</v>
      </c>
      <c r="F25" s="225"/>
    </row>
    <row r="26" spans="1:14" x14ac:dyDescent="0.25">
      <c r="B26" s="52" t="s">
        <v>272</v>
      </c>
      <c r="F26" s="209"/>
    </row>
    <row r="27" spans="1:14" x14ac:dyDescent="0.25">
      <c r="B27" s="222" t="s">
        <v>276</v>
      </c>
      <c r="F27" s="225"/>
      <c r="G27" s="52" t="s">
        <v>263</v>
      </c>
      <c r="H27" s="232" t="str">
        <f>IF(UPPER(LEFT(F27,1))="J","Dokumentation im Laborbericht?",IF(LEN(F27)&gt;0,"Aussondern erfolgte vor Ort",""))</f>
        <v/>
      </c>
    </row>
    <row r="28" spans="1:14" x14ac:dyDescent="0.25">
      <c r="B28" s="52" t="s">
        <v>280</v>
      </c>
      <c r="F28" s="209"/>
    </row>
    <row r="29" spans="1:14" x14ac:dyDescent="0.25">
      <c r="B29" s="222" t="s">
        <v>281</v>
      </c>
      <c r="F29" s="225"/>
      <c r="G29" s="52" t="s">
        <v>263</v>
      </c>
      <c r="H29" s="227" t="str">
        <f>IF(UPPER(LEFT(F29,1))="J","i.O.",IF(AND(LEN(F29)&gt;0,UPPER(LEFT(F27,1))&lt;&gt;"J"),"fehlt --&gt; Hinweis auf Charakterisierung im Labor?",""))</f>
        <v/>
      </c>
    </row>
    <row r="30" spans="1:14" x14ac:dyDescent="0.25">
      <c r="B30" s="52" t="s">
        <v>271</v>
      </c>
      <c r="E30" t="s">
        <v>270</v>
      </c>
      <c r="F30" s="225"/>
      <c r="G30" s="231" t="str">
        <f>IFERROR(IF(F30&gt;0,IF(AND(ISNUMBER(F25), F25&gt;0),F30/F25,F30/(G24*1.4)),""),"")</f>
        <v/>
      </c>
      <c r="H30" s="52" t="str">
        <f>IF(F30&gt;0,IF(G30&gt; 0.1, "auffällig hoch - Fotodoku der ausgesonderten Bestandteile?", "plausibel"),"")</f>
        <v/>
      </c>
    </row>
    <row r="32" spans="1:14" x14ac:dyDescent="0.25">
      <c r="A32" s="66" t="s">
        <v>255</v>
      </c>
    </row>
    <row r="33" spans="2:5" ht="14.25" customHeight="1" x14ac:dyDescent="0.25">
      <c r="B33" s="224" t="s">
        <v>282</v>
      </c>
    </row>
    <row r="34" spans="2:5" x14ac:dyDescent="0.25">
      <c r="B34" s="52" t="s">
        <v>275</v>
      </c>
    </row>
    <row r="35" spans="2:5" x14ac:dyDescent="0.25">
      <c r="B35" s="52" t="s">
        <v>290</v>
      </c>
    </row>
    <row r="36" spans="2:5" ht="3.75" customHeight="1" x14ac:dyDescent="0.25">
      <c r="B36" s="52"/>
    </row>
    <row r="37" spans="2:5" x14ac:dyDescent="0.25">
      <c r="B37" s="224" t="s">
        <v>283</v>
      </c>
    </row>
    <row r="38" spans="2:5" x14ac:dyDescent="0.25">
      <c r="B38" s="52" t="s">
        <v>286</v>
      </c>
    </row>
    <row r="39" spans="2:5" x14ac:dyDescent="0.25">
      <c r="B39" s="52" t="s">
        <v>291</v>
      </c>
    </row>
    <row r="40" spans="2:5" ht="3.75" customHeight="1" x14ac:dyDescent="0.25">
      <c r="B40" s="52"/>
    </row>
    <row r="41" spans="2:5" x14ac:dyDescent="0.25">
      <c r="B41" s="224" t="s">
        <v>284</v>
      </c>
    </row>
    <row r="42" spans="2:5" x14ac:dyDescent="0.25">
      <c r="B42" s="227" t="s">
        <v>285</v>
      </c>
    </row>
    <row r="43" spans="2:5" x14ac:dyDescent="0.25">
      <c r="B43" s="227" t="s">
        <v>292</v>
      </c>
    </row>
    <row r="44" spans="2:5" ht="3.75" customHeight="1" x14ac:dyDescent="0.25">
      <c r="B44" s="52"/>
    </row>
    <row r="45" spans="2:5" x14ac:dyDescent="0.25">
      <c r="B45" s="224" t="s">
        <v>287</v>
      </c>
    </row>
    <row r="46" spans="2:5" x14ac:dyDescent="0.25">
      <c r="B46" s="227" t="s">
        <v>288</v>
      </c>
    </row>
    <row r="47" spans="2:5" x14ac:dyDescent="0.25">
      <c r="B47" s="227" t="s">
        <v>289</v>
      </c>
    </row>
    <row r="48" spans="2:5" x14ac:dyDescent="0.25">
      <c r="B48" s="227"/>
      <c r="D48" s="193" t="s">
        <v>295</v>
      </c>
      <c r="E48" t="s">
        <v>294</v>
      </c>
    </row>
    <row r="49" spans="2:13" x14ac:dyDescent="0.25">
      <c r="B49" s="227"/>
      <c r="D49" s="193" t="s">
        <v>296</v>
      </c>
      <c r="E49" t="s">
        <v>297</v>
      </c>
    </row>
    <row r="50" spans="2:13" x14ac:dyDescent="0.25">
      <c r="B50" s="227"/>
      <c r="D50" s="193" t="s">
        <v>293</v>
      </c>
      <c r="E50" t="s">
        <v>337</v>
      </c>
    </row>
    <row r="51" spans="2:13" x14ac:dyDescent="0.25">
      <c r="B51" s="227"/>
      <c r="D51" s="193" t="s">
        <v>298</v>
      </c>
      <c r="E51" t="s">
        <v>336</v>
      </c>
    </row>
    <row r="52" spans="2:13" x14ac:dyDescent="0.25">
      <c r="B52" s="227"/>
      <c r="E52" t="s">
        <v>299</v>
      </c>
    </row>
    <row r="53" spans="2:13" x14ac:dyDescent="0.25">
      <c r="B53" s="224"/>
      <c r="E53" t="s">
        <v>300</v>
      </c>
    </row>
    <row r="54" spans="2:13" ht="6" customHeight="1" x14ac:dyDescent="0.25"/>
    <row r="55" spans="2:13" x14ac:dyDescent="0.25">
      <c r="B55" s="52" t="s">
        <v>313</v>
      </c>
      <c r="F55" s="229"/>
      <c r="G55" s="52" t="s">
        <v>263</v>
      </c>
      <c r="H55" s="52" t="str">
        <f>IF(F55&gt;0,IF(UPPER(LEFT(F55,1))="J", "i.O.", "beim Labor anfordern!" ),"")</f>
        <v/>
      </c>
      <c r="L55" s="55"/>
      <c r="M55" s="228"/>
    </row>
    <row r="56" spans="2:13" ht="13.8" x14ac:dyDescent="0.3">
      <c r="B56" s="235" t="s">
        <v>314</v>
      </c>
      <c r="H56" s="52"/>
      <c r="L56" s="55"/>
      <c r="M56" s="228"/>
    </row>
    <row r="57" spans="2:13" ht="13.8" x14ac:dyDescent="0.3">
      <c r="B57" s="235" t="s">
        <v>315</v>
      </c>
      <c r="H57" s="52"/>
      <c r="L57" s="55"/>
      <c r="M57" s="228"/>
    </row>
    <row r="58" spans="2:13" x14ac:dyDescent="0.25">
      <c r="B58" s="52" t="s">
        <v>277</v>
      </c>
      <c r="F58" s="229"/>
      <c r="H58" s="52" t="str">
        <f>IF(F58&gt;0,IF(F58&gt;2%,"auffällig hoch!","i.O."),"")</f>
        <v/>
      </c>
      <c r="L58" s="55"/>
      <c r="M58" s="228"/>
    </row>
    <row r="59" spans="2:13" x14ac:dyDescent="0.25">
      <c r="B59" s="52" t="s">
        <v>278</v>
      </c>
      <c r="F59" s="229"/>
      <c r="H59" s="52" t="str">
        <f>IF(F59&gt;0,IF(F59&gt;7%,"auffällig hoch! -&gt; Fotodokumentation: wurden Anhaftungen abgereinigt?","i.O."),"")</f>
        <v/>
      </c>
    </row>
    <row r="60" spans="2:13" ht="4.6500000000000004" customHeight="1" x14ac:dyDescent="0.25">
      <c r="B60" s="52"/>
      <c r="F60" s="229"/>
      <c r="H60" s="52"/>
    </row>
    <row r="61" spans="2:13" x14ac:dyDescent="0.25">
      <c r="B61" s="52" t="s">
        <v>301</v>
      </c>
      <c r="F61" s="229"/>
      <c r="G61" s="52" t="s">
        <v>263</v>
      </c>
      <c r="H61" s="52" t="str">
        <f>IF(F61&gt;0,IF(UPPER(LEFT(F61,1))="J", "i.O.", "Rückmeldung zur Fotodokumentation an das Labor!" ),"")</f>
        <v/>
      </c>
    </row>
    <row r="62" spans="2:13" ht="13.8" x14ac:dyDescent="0.3">
      <c r="B62" s="235" t="s">
        <v>316</v>
      </c>
      <c r="H62" s="52"/>
    </row>
    <row r="63" spans="2:13" ht="13.8" x14ac:dyDescent="0.3">
      <c r="B63" s="52" t="s">
        <v>306</v>
      </c>
      <c r="F63" s="229"/>
      <c r="G63" s="52" t="s">
        <v>263</v>
      </c>
      <c r="H63" s="52" t="str">
        <f>IF(F63&gt;0,IF(UPPER(LEFT(F63,1))="J", "i.O.", "unzureichend gereinigt" ),"")</f>
        <v/>
      </c>
    </row>
    <row r="64" spans="2:13" ht="13.8" x14ac:dyDescent="0.3">
      <c r="B64" s="235" t="s">
        <v>307</v>
      </c>
    </row>
    <row r="65" spans="1:10" ht="5.25" customHeight="1" x14ac:dyDescent="0.25">
      <c r="H65" s="52"/>
    </row>
    <row r="66" spans="1:10" ht="13.8" x14ac:dyDescent="0.3">
      <c r="B66" s="52" t="s">
        <v>302</v>
      </c>
      <c r="F66" s="229"/>
      <c r="G66" s="52" t="s">
        <v>263</v>
      </c>
      <c r="H66" s="52" t="str">
        <f>IF(F66&gt;0,IF(UPPER(LEFT(F66,1))="J", "hohe mechanische Beanspruchung!", "i.O." ),"")</f>
        <v/>
      </c>
    </row>
    <row r="67" spans="1:10" ht="5.25" customHeight="1" x14ac:dyDescent="0.25">
      <c r="H67" s="52"/>
    </row>
    <row r="68" spans="1:10" ht="13.8" x14ac:dyDescent="0.3">
      <c r="B68" s="52" t="s">
        <v>304</v>
      </c>
      <c r="F68" s="229"/>
      <c r="G68" s="52" t="s">
        <v>263</v>
      </c>
      <c r="H68" s="52" t="str">
        <f>IF(F68&gt;0,IF(UPPER(LEFT(F68,1))="J", "kritische mechanische Beanspruchung!", "i.O." ),"")</f>
        <v/>
      </c>
    </row>
    <row r="69" spans="1:10" ht="13.8" x14ac:dyDescent="0.3">
      <c r="B69" s="52" t="s">
        <v>305</v>
      </c>
      <c r="F69" s="229"/>
      <c r="G69" s="52" t="s">
        <v>263</v>
      </c>
      <c r="H69" s="52" t="str">
        <f>IF(F69&gt;0,IF(UPPER(LEFT(F69,1))="J", "Rückmeldung an das Labor, wenn größer ca. 20 %", "i.O." ),"")</f>
        <v/>
      </c>
    </row>
    <row r="70" spans="1:10" ht="5.25" customHeight="1" x14ac:dyDescent="0.25">
      <c r="H70" s="52"/>
    </row>
    <row r="71" spans="1:10" ht="13.8" x14ac:dyDescent="0.3">
      <c r="B71" s="52" t="s">
        <v>303</v>
      </c>
      <c r="F71" s="229"/>
      <c r="G71" s="52" t="s">
        <v>263</v>
      </c>
      <c r="H71" s="52" t="str">
        <f>IF(F71&gt;0,IF(UPPER(LEFT(F71,1))="J", "Rückfrage beim Labor", "i.O." ),"")</f>
        <v/>
      </c>
      <c r="J71" s="233" t="str">
        <f>IF(F71&gt;0,IF(UPPER(LEFT(F71,1))="J", "plattgedrückte Körner könnten aus gezieltem Nachmahlen stammen", "i.O." ),"")</f>
        <v/>
      </c>
    </row>
    <row r="72" spans="1:10" ht="13.8" x14ac:dyDescent="0.3">
      <c r="B72" s="52" t="s">
        <v>308</v>
      </c>
      <c r="F72" s="229"/>
      <c r="G72" s="52" t="s">
        <v>263</v>
      </c>
      <c r="H72" s="52" t="str">
        <f>IF(F72&gt;0,IF(UPPER(LEFT(F72,1))="J", "Rückmeldung an das Labor, wenn größer ca. 20 %", "i.O." ),"")</f>
        <v/>
      </c>
    </row>
    <row r="73" spans="1:10" ht="5.25" customHeight="1" x14ac:dyDescent="0.25">
      <c r="H73" s="52"/>
    </row>
    <row r="74" spans="1:10" ht="13.8" x14ac:dyDescent="0.3">
      <c r="B74" s="52" t="s">
        <v>309</v>
      </c>
      <c r="F74" s="229"/>
      <c r="G74" s="52" t="s">
        <v>263</v>
      </c>
      <c r="H74" s="52" t="str">
        <f>IF(F74&gt;0,IF(UPPER(LEFT(F74,1))="J", "kritische mechanische Beanspruchung!", "i.O." ),"")</f>
        <v/>
      </c>
    </row>
    <row r="75" spans="1:10" ht="13.8" x14ac:dyDescent="0.3">
      <c r="B75" s="52" t="s">
        <v>310</v>
      </c>
      <c r="F75" s="229"/>
      <c r="G75" s="52" t="s">
        <v>263</v>
      </c>
      <c r="H75" s="52" t="str">
        <f>IF(F75&gt;0,IF(UPPER(LEFT(F75,1))="J", "Rückmeldung an das Labor, wenn größer ca. 20 %", "i.O." ),"")</f>
        <v/>
      </c>
    </row>
    <row r="76" spans="1:10" ht="6" customHeight="1" x14ac:dyDescent="0.25">
      <c r="B76" s="52"/>
      <c r="H76" s="52"/>
    </row>
    <row r="77" spans="1:10" ht="13.8" x14ac:dyDescent="0.3">
      <c r="B77" s="52" t="s">
        <v>311</v>
      </c>
      <c r="F77" s="229"/>
      <c r="G77" s="52" t="s">
        <v>263</v>
      </c>
      <c r="H77" s="52" t="str">
        <f>IF(F77&gt;0,IF(UPPER(LEFT(F77,1))="J", "Rückmeldung an das Labor, wenn größer ca. 30 %", "i.O." ),"")</f>
        <v/>
      </c>
    </row>
    <row r="78" spans="1:10" ht="13.8" x14ac:dyDescent="0.3">
      <c r="B78" s="235" t="s">
        <v>312</v>
      </c>
      <c r="H78" s="52"/>
    </row>
    <row r="79" spans="1:10" x14ac:dyDescent="0.25">
      <c r="B79" s="52"/>
      <c r="H79" s="52"/>
    </row>
    <row r="80" spans="1:10" x14ac:dyDescent="0.25">
      <c r="A80" s="66" t="s">
        <v>317</v>
      </c>
      <c r="B80" s="52"/>
      <c r="H80" s="52"/>
    </row>
    <row r="81" spans="2:8" x14ac:dyDescent="0.25">
      <c r="B81" s="52" t="s">
        <v>325</v>
      </c>
      <c r="F81" s="229"/>
      <c r="G81" s="52" t="s">
        <v>263</v>
      </c>
      <c r="H81" s="52" t="str">
        <f>IF(F81&gt;0,IF(UPPER(LEFT(F81,1))="J", "i.O.", "wenn Ergebnisse kritisch sind, beim Labor anfordern! (sollte Auftragsbestandteil sein)" ),"")</f>
        <v/>
      </c>
    </row>
    <row r="82" spans="2:8" x14ac:dyDescent="0.25">
      <c r="B82" s="52" t="s">
        <v>324</v>
      </c>
      <c r="F82" s="229"/>
      <c r="G82" s="52" t="s">
        <v>263</v>
      </c>
      <c r="H82" s="52" t="str">
        <f>IF(F82&gt;0,IF(UPPER(LEFT(F82,1))="N", "i.O.", "wenn Ergebnissen kritisch sind, Erläuterung bzw. Nachuntersuchung beim Labor anfordern!" ),"")</f>
        <v/>
      </c>
    </row>
    <row r="83" spans="2:8" x14ac:dyDescent="0.25">
      <c r="B83" s="52"/>
      <c r="H83" s="52"/>
    </row>
    <row r="84" spans="2:8" x14ac:dyDescent="0.25">
      <c r="B84" s="52" t="s">
        <v>318</v>
      </c>
      <c r="F84" s="229"/>
      <c r="G84" s="52" t="s">
        <v>263</v>
      </c>
      <c r="H84" s="52" t="str">
        <f>IF(F84&gt;0,IF(UPPER(LEFT(F84,1))="J", "i.O.", "Hinweis auf unzureichenden Aufschluss. " ),"")</f>
        <v/>
      </c>
    </row>
    <row r="85" spans="2:8" ht="13.8" x14ac:dyDescent="0.3">
      <c r="B85" s="235"/>
      <c r="F85" s="236"/>
      <c r="H85" s="235" t="str">
        <f>IF(F84&gt;0,IF(UPPER(LEFT(F84,1))="J","","Ggf. Einzelwerte beim Labor anfordern und bei hoher Streuung Nachuntersuchung veranlassen."),"")</f>
        <v/>
      </c>
    </row>
    <row r="86" spans="2:8" ht="13.8" x14ac:dyDescent="0.3">
      <c r="B86" s="52" t="s">
        <v>319</v>
      </c>
      <c r="F86" s="229"/>
      <c r="G86" s="52" t="s">
        <v>263</v>
      </c>
      <c r="H86" s="52" t="str">
        <f>IF(F86&gt;0,IF(UPPER(LEFT(F86,1))="J", "i.O.", "Hinweis auf unzureichende Reinheit der Fraktion. Fotodoku auswerten und Hinweis an das Labor" ),"")</f>
        <v/>
      </c>
    </row>
    <row r="87" spans="2:8" ht="13.8" x14ac:dyDescent="0.3">
      <c r="H87" s="235" t="str">
        <f>IF(F86&gt;0,IF(UPPER(LEFT(F86,1))="J","","Ist nicht kritisch für die Quantifizierung der Metalle_goL &lt; 1 mm, könnte aber bei der Aufsichtsbehörde auffallen"),"")</f>
        <v/>
      </c>
    </row>
  </sheetData>
  <sheetProtection algorithmName="SHA-512" hashValue="cNSq0E3M52rG4D1iY2oqN4BC4snzZ41lQXC3Y3+i1MgfHO2F3TI3aP+4KVfsK9uHxGhT4DQ18cpDjd3k0ydUlQ==" saltValue="aQ7bke/WQgyZYyHQzRUirQ==" spinCount="100000" sheet="1" objects="1" scenarios="1" formatCells="0" formatColumns="0" formatRows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2687156BB96D428951CB13567B1242" ma:contentTypeVersion="17" ma:contentTypeDescription="Ein neues Dokument erstellen." ma:contentTypeScope="" ma:versionID="1d5455871421ac2574e8ada5921d97e2">
  <xsd:schema xmlns:xsd="http://www.w3.org/2001/XMLSchema" xmlns:xs="http://www.w3.org/2001/XMLSchema" xmlns:p="http://schemas.microsoft.com/office/2006/metadata/properties" xmlns:ns2="33636c62-2e12-4e73-be8a-20cc69b7ca6c" xmlns:ns3="acb90209-f18c-4b31-90ca-73e7b3b8b0e6" targetNamespace="http://schemas.microsoft.com/office/2006/metadata/properties" ma:root="true" ma:fieldsID="29ae595a1445401994f08b867815c0d7" ns2:_="" ns3:_="">
    <xsd:import namespace="33636c62-2e12-4e73-be8a-20cc69b7ca6c"/>
    <xsd:import namespace="acb90209-f18c-4b31-90ca-73e7b3b8b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36c62-2e12-4e73-be8a-20cc69b7ca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676caa0f-db8e-49d1-8308-858c9364b9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90209-f18c-4b31-90ca-73e7b3b8b0e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2bcf554-f3bf-4145-9a36-ab27f8ac29d6}" ma:internalName="TaxCatchAll" ma:showField="CatchAllData" ma:web="acb90209-f18c-4b31-90ca-73e7b3b8b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b90209-f18c-4b31-90ca-73e7b3b8b0e6" xsi:nil="true"/>
    <lcf76f155ced4ddcb4097134ff3c332f xmlns="33636c62-2e12-4e73-be8a-20cc69b7ca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18AFAA-92E3-49E5-B0A9-464EE86BC017}"/>
</file>

<file path=customXml/itemProps2.xml><?xml version="1.0" encoding="utf-8"?>
<ds:datastoreItem xmlns:ds="http://schemas.openxmlformats.org/officeDocument/2006/customXml" ds:itemID="{7EBAA724-069D-49C4-9893-FABF618C4046}"/>
</file>

<file path=customXml/itemProps3.xml><?xml version="1.0" encoding="utf-8"?>
<ds:datastoreItem xmlns:ds="http://schemas.openxmlformats.org/officeDocument/2006/customXml" ds:itemID="{CEB51D0C-4679-49C0-BEEA-0F40BD5260A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Info</vt:lpstr>
      <vt:lpstr>Übernahme_Werte</vt:lpstr>
      <vt:lpstr>für_Einstufung</vt:lpstr>
      <vt:lpstr>Hazard_Index</vt:lpstr>
      <vt:lpstr>Plausibilitätsprüfungen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</dc:creator>
  <cp:lastModifiedBy>H. Nordsieck</cp:lastModifiedBy>
  <cp:lastPrinted>2023-10-21T11:55:24Z</cp:lastPrinted>
  <dcterms:created xsi:type="dcterms:W3CDTF">2023-10-20T06:32:45Z</dcterms:created>
  <dcterms:modified xsi:type="dcterms:W3CDTF">2024-12-04T20:05:49Z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0x010100812687156BB96D428951CB13567B1242</vt:lpwstr>
  </property>
</Properties>
</file>